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<sst xmlns="http://schemas.openxmlformats.org/spreadsheetml/2006/main" count="1056" uniqueCount="869">
  <si>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</si>
  <si>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</si>
  <si>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</si>
  <si>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</si>
  <si>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</si>
  <si>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</si>
  <si>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</si>
  <si>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</si>
  <si>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</si>
  <si>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</si>
  <si>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</si>
  <si>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</si>
  <si>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</si>
  <si>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</si>
  <si>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</si>
  <si>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</si>
  <si>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</si>
  <si>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</si>
  <si>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</si>
  <si>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</si>
  <si>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</si>
  <si>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</si>
  <si>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</si>
  <si>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</si>
  <si>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</si>
  <si>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</si>
  <si>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</si>
  <si>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</si>
  <si>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</si>
  <si>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</si>
  <si>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</si>
  <si>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</si>
  <si>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</si>
  <si>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</si>
  <si>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</si>
  <si>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</si>
  <si>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</si>
  <si>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</si>
  <si>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</si>
  <si>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</si>
  <si>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</si>
  <si>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</si>
  <si>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</si>
  <si>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</si>
  <si>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</si>
  <si>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</si>
  <si>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</si>
  <si>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</si>
  <si>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</si>
  <si>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</si>
  <si>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</si>
  <si>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</si>
  <si>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</si>
  <si>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</si>
  <si>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</si>
  <si>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</si>
  <si>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</si>
  <si>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</si>
  <si>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</si>
  <si>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</si>
  <si>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</si>
  <si>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</si>
  <si>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</si>
  <si>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</si>
  <si>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</si>
  <si>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</si>
  <si>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</si>
  <si>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</si>
  <si>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</si>
  <si>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</si>
  <si>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</si>
  <si>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</si>
  <si>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</si>
  <si>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</si>
  <si>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</si>
  <si>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</si>
  <si>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</si>
  <si>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</si>
  <si>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</si>
  <si>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</si>
  <si>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</si>
  <si>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</si>
  <si>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</si>
  <si>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</si>
  <si>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</si>
  <si>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</si>
  <si>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</si>
  <si>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</si>
  <si>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</si>
  <si>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</si>
  <si>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</si>
  <si>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</si>
  <si>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</si>
  <si>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</si>
  <si>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</si>
  <si>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</si>
  <si>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</si>
  <si>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</si>
  <si>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</si>
  <si>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</si>
  <si>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</si>
  <si>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</si>
  <si>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</si>
  <si>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</si>
  <si>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</si>
  <si>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</si>
  <si>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</si>
  <si>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</si>
  <si>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</si>
  <si>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</si>
  <si>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</si>
  <si>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</si>
  <si>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</si>
  <si>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</si>
  <si>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</si>
  <si>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</si>
  <si>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</si>
  <si>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</si>
  <si>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</si>
  <si>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</si>
  <si>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</si>
  <si>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</si>
  <si>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</si>
  <si>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</si>
  <si>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</si>
  <si>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</si>
  <si>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</si>
  <si>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</si>
  <si>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</si>
  <si>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</si>
  <si>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</si>
  <si>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</si>
  <si>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</si>
  <si>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</si>
  <si>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</si>
  <si>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</si>
  <si>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</si>
  <si>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</si>
  <si>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</si>
  <si>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</si>
  <si>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</si>
  <si>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</si>
  <si>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</si>
  <si>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</si>
  <si>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</si>
  <si>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</si>
  <si>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</si>
  <si>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</si>
  <si>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</si>
  <si>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</si>
  <si>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</si>
  <si>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</si>
  <si>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</si>
  <si>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</si>
  <si>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</si>
  <si>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</si>
  <si>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</si>
  <si>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</si>
  <si>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</si>
  <si>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</si>
  <si>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</si>
  <si>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</si>
  <si>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</si>
  <si>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</si>
  <si>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</si>
  <si>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</si>
  <si>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</si>
  <si>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</si>
  <si>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</si>
  <si>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</si>
  <si>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</si>
  <si>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</si>
  <si>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</si>
  <si>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</si>
  <si>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</si>
  <si>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</si>
  <si>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</si>
  <si>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</si>
  <si>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</si>
  <si>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</si>
  <si>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</si>
  <si>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</si>
  <si>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</si>
  <si>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</si>
  <si>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</si>
  <si>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</si>
  <si>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</si>
  <si>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</si>
  <si>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</si>
  <si>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</si>
  <si>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</si>
  <si>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</si>
  <si>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</si>
  <si>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</si>
  <si>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</si>
  <si>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</si>
  <si>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</si>
  <si>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</si>
  <si>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</si>
  <si>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</si>
  <si>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</si>
  <si>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</si>
  <si>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</si>
  <si>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</si>
  <si>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</si>
  <si>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</si>
  <si>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</si>
  <si>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</si>
  <si>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</si>
  <si>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</si>
  <si>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</si>
  <si>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</si>
  <si>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</si>
  <si>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</si>
  <si>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</si>
  <si>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</si>
  <si>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</si>
  <si>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</si>
  <si>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</si>
  <si>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</si>
  <si>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</si>
  <si>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</si>
  <si>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</si>
  <si>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</si>
  <si>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</si>
  <si>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</si>
  <si>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</si>
  <si>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</si>
  <si>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</si>
  <si>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</si>
  <si>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</si>
  <si>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</si>
  <si>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</si>
  <si>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</si>
  <si>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</si>
  <si>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</si>
  <si>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</si>
  <si>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</si>
  <si>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</si>
  <si>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</si>
  <si>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</si>
  <si>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</si>
  <si>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</si>
  <si>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</si>
  <si>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</si>
  <si>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</si>
  <si>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</si>
  <si>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</si>
  <si>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</si>
  <si>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</si>
  <si>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</si>
  <si>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</si>
  <si>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</si>
  <si>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</si>
  <si>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</si>
  <si>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</si>
  <si>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</si>
  <si>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</si>
  <si>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</si>
  <si>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</si>
  <si>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</si>
  <si>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</si>
  <si>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</si>
  <si>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</si>
  <si>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</si>
  <si>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</si>
  <si>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</si>
  <si>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</si>
  <si>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</si>
  <si>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</si>
  <si>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</si>
  <si>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</si>
  <si>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</si>
  <si>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</si>
  <si>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</si>
  <si>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</si>
  <si>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</si>
  <si>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</si>
  <si>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</si>
  <si>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</si>
  <si>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</si>
  <si>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</si>
  <si>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</si>
  <si>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</si>
  <si>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</si>
  <si>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</si>
  <si>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</si>
  <si>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</si>
  <si>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</si>
  <si>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</si>
  <si>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</si>
  <si>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</si>
  <si>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</si>
  <si>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</si>
  <si>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</si>
  <si>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</si>
  <si>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</si>
  <si>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</si>
  <si>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</si>
  <si>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</si>
  <si>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</si>
  <si>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</si>
  <si>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</si>
  <si>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</si>
  <si>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</si>
  <si>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</si>
  <si>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</si>
  <si>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</si>
  <si>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</si>
  <si>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</si>
  <si>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</si>
  <si>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</si>
  <si>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</si>
  <si>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</si>
  <si>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</si>
  <si>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</si>
  <si>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</si>
  <si>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</si>
  <si>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</si>
  <si>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</si>
  <si>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</si>
  <si>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</si>
  <si>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</si>
  <si>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</si>
  <si>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</si>
  <si>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</si>
  <si>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</si>
  <si>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</si>
  <si>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</si>
  <si>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</si>
  <si>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</si>
  <si>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</si>
  <si>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</si>
  <si>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</si>
  <si>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</si>
  <si>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</si>
  <si>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</si>
  <si>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</si>
  <si>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</si>
  <si>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</si>
  <si>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</si>
  <si>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</si>
  <si>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</si>
  <si>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</si>
  <si>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</si>
  <si>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</si>
  <si>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</si>
  <si>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</si>
  <si>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</si>
  <si>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</si>
  <si>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</si>
  <si>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</si>
  <si>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</si>
  <si>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</si>
  <si>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</si>
  <si>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</si>
  <si>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</si>
  <si>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</si>
  <si>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</si>
  <si>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</si>
  <si>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</si>
  <si>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</si>
  <si>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</si>
  <si>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</si>
  <si>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</si>
  <si>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</si>
  <si>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</si>
  <si>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</si>
  <si>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</si>
  <si>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</si>
  <si>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</si>
  <si>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</si>
  <si>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</si>
  <si>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</si>
  <si>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</si>
  <si>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</si>
  <si>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</si>
  <si>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</si>
  <si>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</si>
  <si>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</si>
  <si>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</si>
  <si>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</si>
  <si>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</si>
  <si>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</si>
  <si>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</si>
  <si>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</si>
  <si>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</si>
  <si>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</si>
  <si>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</si>
  <si>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</si>
  <si>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</si>
  <si>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</si>
  <si>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</si>
  <si>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</si>
  <si>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</si>
  <si>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</si>
  <si>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</si>
  <si>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</si>
  <si>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</si>
  <si>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</si>
  <si>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</si>
  <si>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</si>
  <si>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</si>
  <si>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</si>
  <si>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</si>
  <si>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</si>
  <si>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</si>
  <si>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</si>
  <si>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</si>
  <si>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</si>
  <si>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</si>
  <si>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</si>
  <si>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</si>
  <si>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</si>
  <si>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</si>
  <si>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</si>
  <si>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</si>
  <si>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</si>
  <si>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</si>
  <si>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</si>
  <si>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</si>
  <si>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</si>
  <si>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</si>
  <si>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</si>
  <si>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</si>
  <si>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</si>
  <si>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</si>
  <si>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</si>
  <si>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</si>
  <si>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</si>
  <si>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</si>
  <si>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</si>
  <si>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</si>
  <si>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</si>
  <si>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</si>
  <si>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</si>
  <si>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</si>
  <si>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</si>
  <si>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</si>
  <si>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</si>
  <si>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</si>
  <si>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</si>
  <si>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</si>
  <si>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</si>
  <si>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</si>
  <si>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</si>
  <si>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</si>
  <si>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</si>
  <si>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</si>
  <si>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</si>
  <si>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</si>
  <si>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</si>
  <si>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</si>
  <si>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</si>
  <si>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</si>
  <si>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</si>
  <si>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</si>
  <si>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</si>
  <si>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</si>
  <si>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</si>
  <si>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</si>
  <si>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</si>
  <si>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</si>
  <si>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</si>
  <si>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</si>
  <si>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</si>
  <si>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</si>
  <si>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</si>
  <si>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</si>
  <si>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</si>
  <si>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</si>
  <si>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</si>
  <si>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</si>
  <si>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</si>
  <si>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</si>
  <si>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</si>
  <si>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</si>
  <si>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</si>
  <si>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</si>
  <si>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</si>
  <si>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</si>
  <si>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</si>
  <si>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</si>
  <si>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</si>
  <si>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</si>
  <si>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</si>
  <si>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</si>
  <si>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</si>
  <si>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</si>
  <si>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</si>
  <si>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</si>
  <si>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</si>
  <si>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</si>
  <si>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</si>
  <si>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</si>
  <si>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</si>
  <si>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</si>
  <si>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</si>
  <si>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</si>
  <si>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</si>
  <si>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</si>
  <si>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</si>
  <si>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</si>
  <si>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</si>
  <si>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</si>
  <si>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</si>
  <si>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</si>
  <si>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</si>
  <si>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</si>
  <si>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</si>
  <si>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</si>
  <si>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</si>
  <si>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</si>
  <si>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</si>
  <si>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</si>
  <si>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</si>
  <si>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</si>
  <si>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</si>
  <si>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</si>
  <si>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</si>
  <si>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</si>
  <si>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</si>
  <si>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</si>
  <si>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</si>
  <si>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</si>
  <si>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</si>
  <si>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</si>
  <si>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</si>
  <si>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</si>
  <si>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</si>
  <si>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</si>
  <si>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</si>
  <si>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</si>
  <si>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</si>
  <si>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</si>
  <si>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</si>
  <si>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</si>
  <si>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</si>
  <si>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</si>
  <si>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</si>
  <si>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</si>
  <si>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</si>
  <si>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</si>
  <si>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</si>
  <si>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</si>
  <si>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</si>
  <si>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</si>
  <si>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</si>
  <si>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</si>
  <si>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</si>
  <si>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</si>
  <si>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</si>
  <si>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</si>
  <si>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</si>
  <si>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</si>
  <si>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</si>
  <si>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</si>
  <si>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</si>
  <si>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</si>
  <si>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</si>
  <si>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</si>
  <si>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</si>
  <si>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</si>
  <si>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</si>
  <si>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</si>
  <si>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</si>
  <si>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</si>
  <si>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</si>
  <si>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</si>
  <si>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</si>
  <si>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</si>
  <si>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</si>
  <si>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</si>
  <si>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</si>
  <si>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</si>
  <si>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</si>
  <si>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</si>
  <si>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</si>
  <si>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</si>
  <si>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</si>
  <si>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</si>
  <si>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</si>
  <si>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</si>
  <si>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</si>
  <si>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</si>
  <si>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</si>
  <si>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</si>
  <si>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</si>
  <si>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</si>
  <si>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</si>
  <si>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</si>
  <si>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</si>
  <si>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</si>
  <si>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</si>
  <si>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</si>
  <si>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</si>
  <si>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</si>
  <si>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</si>
  <si>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</si>
  <si>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</si>
  <si>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</si>
  <si>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</si>
  <si>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</si>
  <si>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</si>
  <si>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</si>
  <si>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</si>
  <si>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</si>
  <si>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</si>
  <si>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</si>
  <si>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</si>
  <si>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</si>
  <si>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</si>
  <si>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</si>
  <si>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</si>
  <si>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</si>
  <si>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</si>
  <si>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</si>
  <si>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</si>
  <si>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</si>
  <si>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</si>
  <si>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</si>
  <si>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</si>
  <si>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</si>
  <si>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</si>
  <si>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</si>
  <si>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</si>
  <si>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</si>
  <si>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</si>
  <si>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</si>
  <si>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</si>
  <si>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</si>
  <si>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</si>
  <si>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</si>
  <si>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</si>
  <si>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</si>
  <si>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</si>
  <si>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</si>
  <si>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</si>
  <si>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</si>
  <si>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</si>
  <si>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</si>
  <si>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</si>
  <si>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</si>
  <si>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</si>
  <si>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</si>
  <si>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</si>
  <si>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</si>
  <si>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</si>
  <si>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</si>
  <si>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</si>
  <si>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</si>
  <si>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</si>
  <si>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</si>
  <si>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</si>
  <si>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</si>
  <si>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</si>
  <si>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</si>
  <si>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</si>
  <si>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</si>
  <si>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</si>
  <si>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</si>
  <si>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</si>
  <si>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</si>
  <si>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</si>
  <si>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</si>
  <si>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</si>
  <si>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</si>
  <si>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</si>
  <si>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</si>
  <si>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</si>
  <si>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</si>
  <si>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</si>
  <si>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</si>
  <si>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</si>
  <si>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</si>
  <si>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</si>
  <si>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</si>
  <si>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</si>
  <si>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</si>
  <si>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</si>
  <si>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</si>
  <si>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</si>
  <si>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</si>
  <si>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</si>
  <si>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</si>
  <si>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</si>
  <si>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</si>
  <si>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</si>
  <si>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</si>
  <si>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</si>
  <si>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</si>
  <si>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</si>
  <si>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</si>
  <si>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</si>
  <si>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</si>
  <si>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</si>
  <si>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</si>
  <si>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</si>
  <si>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</si>
  <si>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</si>
  <si>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</si>
  <si>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</si>
  <si>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</si>
  <si>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</si>
  <si>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</si>
  <si>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</si>
  <si>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</si>
  <si>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</si>
  <si>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</si>
  <si>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</si>
  <si>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</si>
  <si>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</si>
  <si>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</si>
  <si>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</si>
  <si>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</si>
  <si>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</si>
  <si>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</si>
  <si>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</si>
  <si>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</si>
  <si>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</si>
  <si>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</si>
  <si>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</si>
  <si>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</si>
  <si>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</si>
  <si>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</si>
  <si>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</si>
  <si>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</si>
  <si>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</si>
  <si>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</si>
  <si>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</si>
  <si>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</si>
  <si>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</si>
  <si>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</si>
  <si>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</si>
  <si>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</si>
  <si>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</si>
  <si>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</si>
  <si>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</si>
  <si>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</si>
  <si>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</si>
  <si>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</si>
  <si>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</si>
  <si>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</si>
  <si>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</si>
  <si>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</si>
  <si>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</si>
  <si>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</si>
  <si>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</si>
  <si>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</si>
  <si>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</si>
  <si>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</si>
  <si>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</si>
  <si>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</si>
  <si>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</si>
  <si>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</si>
  <si>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</si>
  <si>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</si>
  <si>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</si>
  <si>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</si>
  <si>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</si>
  <si>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</si>
  <si>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</si>
  <si>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</si>
  <si>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</si>
  <si>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</si>
  <si>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</si>
  <si>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</si>
  <si>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</si>
  <si>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</si>
  <si>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</si>
  <si>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</si>
  <si>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</si>
  <si>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</si>
  <si>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</si>
  <si>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</si>
  <si>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</si>
  <si>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</si>
  <si>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</si>
  <si>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</si>
  <si>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</si>
  <si>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</si>
  <si>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</si>
  <si>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</si>
  <si>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</si>
  <si>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</si>
  <si>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</si>
  <si>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</si>
  <si>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</si>
  <si>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</si>
  <si>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</si>
  <si>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</si>
  <si>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</si>
  <si>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</si>
  <si>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</si>
  <si>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</si>
  <si>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</si>
  <si>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</si>
  <si>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</si>
  <si>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</si>
  <si>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</si>
  <si>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</si>
  <si>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</si>
  <si>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</si>
  <si>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</si>
  <si>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</si>
  <si>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</si>
  <si>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</si>
  <si>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</si>
  <si>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</si>
  <si>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</si>
  <si>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</si>
  <si>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</si>
  <si>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</si>
  <si>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</si>
  <si>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</si>
  <si>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</si>
  <si>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</si>
  <si>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</si>
  <si>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</si>
  <si>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</si>
  <si>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</si>
  <si>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</si>
  <si>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</si>
  <si>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</si>
  <si>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</si>
  <si>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</si>
  <si>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</si>
  <si>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</si>
  <si>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</si>
  <si>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</si>
  <si>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</si>
  <si>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</si>
  <si>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</si>
  <si>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</si>
  <si>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</si>
  <si>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</si>
  <si>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</si>
  <si>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</si>
  <si>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</si>
  <si>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</si>
  <si>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</si>
  <si>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</si>
  <si>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</si>
  <si>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</si>
  <si>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</si>
  <si>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</si>
  <si>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</si>
  <si>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</si>
  <si>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</si>
  <si>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</si>
  <si>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</si>
  <si>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</si>
  <si>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</si>
  <si>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</si>
  <si>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</si>
  <si>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</si>
  <si>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</si>
  <si>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</si>
  <si>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</si>
  <si>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</si>
  <si>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"Бесттехника ТМ - Радомир " ПАД</t>
  </si>
  <si>
    <t>неконсолидиран</t>
  </si>
  <si>
    <t xml:space="preserve">Дата на съставяне:             30.04.2010                    </t>
  </si>
  <si>
    <t xml:space="preserve"> към 31.03.2010 г.</t>
  </si>
  <si>
    <t>Дата на съставяне: 30.04.2010</t>
  </si>
  <si>
    <t>Дата на съставяне:30.04.2010</t>
  </si>
  <si>
    <t xml:space="preserve">Дата на съставяне: 30.04.2010                </t>
  </si>
  <si>
    <t xml:space="preserve">Дата  на съставяне: 30.04.2010 г.                                                                                                                            </t>
  </si>
  <si>
    <t>Дата на съставяне : 30.04.2010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</si>
</sst>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&quot;£&quot;* #,##0.00_-;\-&quot;£&quot;* #,##0.00_-;_-&quot;£&quot;* &quot;-&quot;??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58" applyNumberFormat="1" applyFont="1" applyBorder="1" applyAlignment="1">
      <alignment horizontal="right" vertical="center" wrapText="1"/>
      <protection/>
    </xf>
    <xf numFmtId="14" fontId="11" fillId="0" borderId="0" xfId="63" applyNumberFormat="1" applyFont="1" applyBorder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14" fontId="11" fillId="0" borderId="0" xfId="59" applyNumberFormat="1" applyFont="1" applyAlignment="1" applyProtection="1">
      <alignment horizontal="left" vertical="justify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fanov\My%20Documents\&#1052;&#1060;&#1054;%202008%20IV%20&#1090;&#1088;.-TM-RADOMIR%20-%20&#1057;&#1066;&#1043;&#1051;&#1040;&#1057;&#1053;&#1054;%20&#1060;&#1054;&#1056;&#1052;&#1048;&#1058;&#1045;%20&#1053;&#1040;%20&#1050;&#106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"Бесттехника ТМ - Радомир " ПАД</v>
          </cell>
          <cell r="H3">
            <v>113020833</v>
          </cell>
        </row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G67" sqref="G67:G6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860</v>
      </c>
      <c r="F3" s="273" t="s">
        <v>2</v>
      </c>
      <c r="G3" s="226"/>
      <c r="H3" s="594">
        <v>113020833</v>
      </c>
    </row>
    <row r="4" spans="1:8" ht="28.5">
      <c r="A4" s="204" t="s">
        <v>3</v>
      </c>
      <c r="B4" s="582"/>
      <c r="C4" s="582"/>
      <c r="D4" s="583"/>
      <c r="E4" s="575" t="s">
        <v>861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216</v>
      </c>
      <c r="D11" s="205">
        <v>216</v>
      </c>
      <c r="E11" s="293" t="s">
        <v>22</v>
      </c>
      <c r="F11" s="298" t="s">
        <v>23</v>
      </c>
      <c r="G11" s="206">
        <v>1756</v>
      </c>
      <c r="H11" s="206">
        <v>1756</v>
      </c>
    </row>
    <row r="12" spans="1:8" ht="15">
      <c r="A12" s="291" t="s">
        <v>24</v>
      </c>
      <c r="B12" s="297" t="s">
        <v>25</v>
      </c>
      <c r="C12" s="205">
        <v>17036</v>
      </c>
      <c r="D12" s="205">
        <v>17163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131878</v>
      </c>
      <c r="D13" s="205">
        <v>131984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5198</v>
      </c>
      <c r="D14" s="205">
        <v>5249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229</v>
      </c>
      <c r="D15" s="205">
        <v>248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22</v>
      </c>
      <c r="D16" s="205">
        <v>23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2937</v>
      </c>
      <c r="D17" s="205">
        <v>2937</v>
      </c>
      <c r="E17" s="299" t="s">
        <v>46</v>
      </c>
      <c r="F17" s="301" t="s">
        <v>47</v>
      </c>
      <c r="G17" s="208">
        <f>G11+G14+G15+G16</f>
        <v>1756</v>
      </c>
      <c r="H17" s="208">
        <f>H11+H14+H15+H16</f>
        <v>1756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157516</v>
      </c>
      <c r="D19" s="209">
        <f>SUM(D11:D18)</f>
        <v>157820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115697</v>
      </c>
      <c r="H20" s="212">
        <v>115697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19478</v>
      </c>
      <c r="H21" s="210">
        <f>SUM(H22:H24)</f>
        <v>19478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19105</v>
      </c>
      <c r="H22" s="206">
        <v>19105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373</v>
      </c>
      <c r="H24" s="206">
        <v>373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135175</v>
      </c>
      <c r="H25" s="208">
        <f>H19+H20+H21</f>
        <v>135175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124</v>
      </c>
      <c r="H27" s="208">
        <f>SUM(H28:H30)</f>
        <v>-33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157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-33</v>
      </c>
      <c r="H29" s="391">
        <v>-33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157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-538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-414</v>
      </c>
      <c r="H33" s="208">
        <f>H27+H31+H32</f>
        <v>124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4</v>
      </c>
      <c r="D34" s="209">
        <f>SUM(D35:D38)</f>
        <v>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136517</v>
      </c>
      <c r="H36" s="208">
        <f>H25+H17+H33</f>
        <v>137055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4</v>
      </c>
      <c r="D38" s="205">
        <v>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4</v>
      </c>
      <c r="D44" s="205">
        <v>4</v>
      </c>
      <c r="E44" s="324" t="s">
        <v>134</v>
      </c>
      <c r="F44" s="298" t="s">
        <v>135</v>
      </c>
      <c r="G44" s="206">
        <v>2368</v>
      </c>
      <c r="H44" s="206">
        <v>2368</v>
      </c>
    </row>
    <row r="45" spans="1:15" ht="15">
      <c r="A45" s="291" t="s">
        <v>136</v>
      </c>
      <c r="B45" s="305" t="s">
        <v>137</v>
      </c>
      <c r="C45" s="209">
        <f>C34+C39+C44</f>
        <v>8</v>
      </c>
      <c r="D45" s="209">
        <f>D34+D39+D44</f>
        <v>11</v>
      </c>
      <c r="E45" s="307" t="s">
        <v>138</v>
      </c>
      <c r="F45" s="298" t="s">
        <v>139</v>
      </c>
      <c r="G45" s="206">
        <v>171</v>
      </c>
      <c r="H45" s="206">
        <v>171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7994</v>
      </c>
      <c r="H48" s="206">
        <v>7994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10533</v>
      </c>
      <c r="H49" s="208">
        <f>SUM(H43:H48)</f>
        <v>10533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12855</v>
      </c>
      <c r="H53" s="206">
        <v>12855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157524</v>
      </c>
      <c r="D55" s="209">
        <f>D19+D20+D21+D27+D32+D45+D51+D53+D54</f>
        <v>157831</v>
      </c>
      <c r="E55" s="293" t="s">
        <v>172</v>
      </c>
      <c r="F55" s="317" t="s">
        <v>173</v>
      </c>
      <c r="G55" s="208">
        <f>G49+G51+G52+G53+G54</f>
        <v>23388</v>
      </c>
      <c r="H55" s="208">
        <f>H49+H51+H52+H53+H54</f>
        <v>23388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4925</v>
      </c>
      <c r="D58" s="205">
        <v>5100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2484</v>
      </c>
      <c r="D59" s="205">
        <v>2744</v>
      </c>
      <c r="E59" s="307" t="s">
        <v>181</v>
      </c>
      <c r="F59" s="298" t="s">
        <v>182</v>
      </c>
      <c r="G59" s="206">
        <v>7137</v>
      </c>
      <c r="H59" s="206">
        <v>7137</v>
      </c>
      <c r="M59" s="211"/>
    </row>
    <row r="60" spans="1:8" ht="15">
      <c r="A60" s="291" t="s">
        <v>183</v>
      </c>
      <c r="B60" s="297" t="s">
        <v>184</v>
      </c>
      <c r="C60" s="205">
        <v>3809</v>
      </c>
      <c r="D60" s="205">
        <v>3809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3633</v>
      </c>
      <c r="D61" s="205">
        <v>3407</v>
      </c>
      <c r="E61" s="299" t="s">
        <v>189</v>
      </c>
      <c r="F61" s="328" t="s">
        <v>190</v>
      </c>
      <c r="G61" s="208">
        <f>SUM(G62:G68)</f>
        <v>16695</v>
      </c>
      <c r="H61" s="208">
        <f>SUM(H62:H68)</f>
        <v>17012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2804</v>
      </c>
      <c r="H62" s="206">
        <v>2831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14851</v>
      </c>
      <c r="D64" s="209">
        <f>SUM(D58:D63)</f>
        <v>15060</v>
      </c>
      <c r="E64" s="293" t="s">
        <v>200</v>
      </c>
      <c r="F64" s="298" t="s">
        <v>201</v>
      </c>
      <c r="G64" s="206">
        <v>5213</v>
      </c>
      <c r="H64" s="206">
        <v>5244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2850</v>
      </c>
      <c r="H65" s="206">
        <v>2970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2494</v>
      </c>
      <c r="H66" s="206">
        <v>2518</v>
      </c>
    </row>
    <row r="67" spans="1:8" ht="15">
      <c r="A67" s="291" t="s">
        <v>207</v>
      </c>
      <c r="B67" s="297" t="s">
        <v>208</v>
      </c>
      <c r="C67" s="205">
        <v>3981</v>
      </c>
      <c r="D67" s="205">
        <v>3909</v>
      </c>
      <c r="E67" s="293" t="s">
        <v>209</v>
      </c>
      <c r="F67" s="298" t="s">
        <v>210</v>
      </c>
      <c r="G67" s="206">
        <v>2486</v>
      </c>
      <c r="H67" s="206">
        <v>2475</v>
      </c>
    </row>
    <row r="68" spans="1:8" ht="15">
      <c r="A68" s="291" t="s">
        <v>211</v>
      </c>
      <c r="B68" s="297" t="s">
        <v>212</v>
      </c>
      <c r="C68" s="205">
        <v>3642</v>
      </c>
      <c r="D68" s="205">
        <v>3680</v>
      </c>
      <c r="E68" s="293" t="s">
        <v>213</v>
      </c>
      <c r="F68" s="298" t="s">
        <v>214</v>
      </c>
      <c r="G68" s="206">
        <v>848</v>
      </c>
      <c r="H68" s="206">
        <v>974</v>
      </c>
    </row>
    <row r="69" spans="1:8" ht="15">
      <c r="A69" s="291" t="s">
        <v>215</v>
      </c>
      <c r="B69" s="297" t="s">
        <v>216</v>
      </c>
      <c r="C69" s="205">
        <v>1479</v>
      </c>
      <c r="D69" s="205">
        <v>1480</v>
      </c>
      <c r="E69" s="307" t="s">
        <v>78</v>
      </c>
      <c r="F69" s="298" t="s">
        <v>217</v>
      </c>
      <c r="G69" s="206">
        <v>159</v>
      </c>
      <c r="H69" s="206">
        <v>310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23991</v>
      </c>
      <c r="H71" s="215">
        <f>H59+H60+H61+H69+H70</f>
        <v>24459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530</v>
      </c>
      <c r="D72" s="205">
        <v>817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1868</v>
      </c>
      <c r="D74" s="205">
        <v>2104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11500</v>
      </c>
      <c r="D75" s="209">
        <f>SUM(D67:D74)</f>
        <v>11990</v>
      </c>
      <c r="E75" s="307" t="s">
        <v>160</v>
      </c>
      <c r="F75" s="301" t="s">
        <v>234</v>
      </c>
      <c r="G75" s="206">
        <v>1</v>
      </c>
      <c r="H75" s="206">
        <v>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23992</v>
      </c>
      <c r="H79" s="216">
        <f>H71+H74+H75+H76</f>
        <v>24460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0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21</v>
      </c>
      <c r="D88" s="205">
        <v>21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21</v>
      </c>
      <c r="D91" s="209">
        <f>SUM(D87:D90)</f>
        <v>21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26373</v>
      </c>
      <c r="D93" s="209">
        <f>D64+D75+D84+D91+D92</f>
        <v>27072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183897</v>
      </c>
      <c r="D94" s="218">
        <f>D93+D55</f>
        <v>184903</v>
      </c>
      <c r="E94" s="557" t="s">
        <v>270</v>
      </c>
      <c r="F94" s="345" t="s">
        <v>271</v>
      </c>
      <c r="G94" s="219">
        <f>G36+G39+G55+G79</f>
        <v>183897</v>
      </c>
      <c r="H94" s="219">
        <f>H36+H39+H55+H79</f>
        <v>184903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/>
      <c r="B96" s="538"/>
      <c r="C96" s="602" t="s">
        <v>381</v>
      </c>
      <c r="D96" s="602"/>
      <c r="E96" s="602"/>
      <c r="F96" s="224"/>
      <c r="G96" s="225"/>
      <c r="H96" s="226"/>
      <c r="M96" s="211"/>
    </row>
    <row r="97" spans="1:13" ht="15">
      <c r="A97" s="537"/>
      <c r="B97" s="538"/>
      <c r="C97" s="204"/>
      <c r="D97" s="204"/>
      <c r="E97" s="539"/>
      <c r="F97" s="224"/>
      <c r="G97" s="225"/>
      <c r="H97" s="226"/>
      <c r="M97" s="211"/>
    </row>
    <row r="98" spans="1:13" ht="15" customHeight="1">
      <c r="A98" s="537" t="s">
        <v>868</v>
      </c>
      <c r="B98" s="538"/>
      <c r="C98" s="602" t="s">
        <v>781</v>
      </c>
      <c r="D98" s="603"/>
      <c r="E98" s="603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/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3">
    <mergeCell ref="C100:E100"/>
    <mergeCell ref="C98:E98"/>
    <mergeCell ref="C96:E9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" top="0.18" bottom="0.22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 "Бесттехника ТМ - Радомир " ПАД</v>
      </c>
      <c r="F2" s="605" t="s">
        <v>2</v>
      </c>
      <c r="G2" s="605"/>
      <c r="H2" s="353">
        <f>'справка №1-БАЛАНС'!H3</f>
        <v>113020833</v>
      </c>
    </row>
    <row r="3" spans="1:8" ht="15">
      <c r="A3" s="6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601" t="str">
        <f>'справка №1-БАЛАНС'!E5</f>
        <v> към 31.03.2010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201</v>
      </c>
      <c r="D9" s="79">
        <v>6267</v>
      </c>
      <c r="E9" s="363" t="s">
        <v>283</v>
      </c>
      <c r="F9" s="365" t="s">
        <v>284</v>
      </c>
      <c r="G9" s="87">
        <v>297</v>
      </c>
      <c r="H9" s="87">
        <v>13482</v>
      </c>
    </row>
    <row r="10" spans="1:8" ht="12">
      <c r="A10" s="363" t="s">
        <v>285</v>
      </c>
      <c r="B10" s="364" t="s">
        <v>286</v>
      </c>
      <c r="C10" s="79">
        <v>109</v>
      </c>
      <c r="D10" s="79">
        <v>1693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304</v>
      </c>
      <c r="D11" s="79">
        <v>2916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311</v>
      </c>
      <c r="D12" s="79">
        <v>4904</v>
      </c>
      <c r="E12" s="366" t="s">
        <v>78</v>
      </c>
      <c r="F12" s="365" t="s">
        <v>295</v>
      </c>
      <c r="G12" s="87">
        <v>251</v>
      </c>
      <c r="H12" s="87">
        <v>6471</v>
      </c>
    </row>
    <row r="13" spans="1:18" ht="12">
      <c r="A13" s="363" t="s">
        <v>296</v>
      </c>
      <c r="B13" s="364" t="s">
        <v>297</v>
      </c>
      <c r="C13" s="79">
        <v>49</v>
      </c>
      <c r="D13" s="79">
        <v>763</v>
      </c>
      <c r="E13" s="367" t="s">
        <v>51</v>
      </c>
      <c r="F13" s="368" t="s">
        <v>298</v>
      </c>
      <c r="G13" s="88">
        <f>SUM(G9:G12)</f>
        <v>548</v>
      </c>
      <c r="H13" s="88">
        <f>SUM(H9:H12)</f>
        <v>19953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>
        <v>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34</v>
      </c>
      <c r="D15" s="80">
        <v>2839</v>
      </c>
      <c r="E15" s="361" t="s">
        <v>303</v>
      </c>
      <c r="F15" s="370" t="s">
        <v>304</v>
      </c>
      <c r="G15" s="87"/>
      <c r="H15" s="87">
        <v>7</v>
      </c>
    </row>
    <row r="16" spans="1:8" ht="12">
      <c r="A16" s="363" t="s">
        <v>305</v>
      </c>
      <c r="B16" s="364" t="s">
        <v>306</v>
      </c>
      <c r="C16" s="80"/>
      <c r="D16" s="80">
        <v>66</v>
      </c>
      <c r="E16" s="363" t="s">
        <v>307</v>
      </c>
      <c r="F16" s="369" t="s">
        <v>308</v>
      </c>
      <c r="G16" s="89"/>
      <c r="H16" s="89">
        <v>7</v>
      </c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1008</v>
      </c>
      <c r="D19" s="82">
        <f>SUM(D9:D15)+D16</f>
        <v>19449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36</v>
      </c>
    </row>
    <row r="22" spans="1:8" ht="24">
      <c r="A22" s="360" t="s">
        <v>322</v>
      </c>
      <c r="B22" s="375" t="s">
        <v>323</v>
      </c>
      <c r="C22" s="79">
        <v>77</v>
      </c>
      <c r="D22" s="79">
        <v>473</v>
      </c>
      <c r="E22" s="373" t="s">
        <v>324</v>
      </c>
      <c r="F22" s="369" t="s">
        <v>325</v>
      </c>
      <c r="G22" s="87"/>
      <c r="H22" s="87">
        <v>11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3</v>
      </c>
      <c r="E24" s="367" t="s">
        <v>103</v>
      </c>
      <c r="F24" s="370" t="s">
        <v>332</v>
      </c>
      <c r="G24" s="88">
        <f>SUM(G19:G23)</f>
        <v>0</v>
      </c>
      <c r="H24" s="88">
        <f>SUM(H19:H23)</f>
        <v>47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38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78</v>
      </c>
      <c r="D26" s="82">
        <f>SUM(D22:D25)</f>
        <v>514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1086</v>
      </c>
      <c r="D28" s="83">
        <f>D26+D19</f>
        <v>19963</v>
      </c>
      <c r="E28" s="174" t="s">
        <v>337</v>
      </c>
      <c r="F28" s="370" t="s">
        <v>338</v>
      </c>
      <c r="G28" s="88">
        <f>G13+G15+G24</f>
        <v>548</v>
      </c>
      <c r="H28" s="88">
        <f>H13+H15+H24</f>
        <v>20007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44</v>
      </c>
      <c r="E30" s="174" t="s">
        <v>341</v>
      </c>
      <c r="F30" s="370" t="s">
        <v>342</v>
      </c>
      <c r="G30" s="90">
        <f>IF((C28-G28)&gt;0,C28-G28,0)</f>
        <v>538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851</v>
      </c>
      <c r="B31" s="376" t="s">
        <v>343</v>
      </c>
      <c r="C31" s="79"/>
      <c r="D31" s="79"/>
      <c r="E31" s="361" t="s">
        <v>854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1086</v>
      </c>
      <c r="D33" s="82">
        <f>D28+D31+D32</f>
        <v>19963</v>
      </c>
      <c r="E33" s="174" t="s">
        <v>351</v>
      </c>
      <c r="F33" s="370" t="s">
        <v>352</v>
      </c>
      <c r="G33" s="90">
        <f>G32+G31+G28</f>
        <v>548</v>
      </c>
      <c r="H33" s="90">
        <f>H32+H31+H28</f>
        <v>20007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44</v>
      </c>
      <c r="E34" s="379" t="s">
        <v>355</v>
      </c>
      <c r="F34" s="370" t="s">
        <v>356</v>
      </c>
      <c r="G34" s="88">
        <f>IF((C33-G33)&gt;0,C33-G33,0)</f>
        <v>538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-113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6"/>
      <c r="D37" s="536">
        <v>-113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9">
        <f>+IF((G33-C33-C35)&gt;0,G33-C33-C35,0)</f>
        <v>0</v>
      </c>
      <c r="D39" s="569">
        <f>+IF((H33-D33-D35)&gt;0,H33-D33-D35,0)</f>
        <v>157</v>
      </c>
      <c r="E39" s="386" t="s">
        <v>367</v>
      </c>
      <c r="F39" s="175" t="s">
        <v>368</v>
      </c>
      <c r="G39" s="91">
        <f>IF(G34&gt;0,IF(C35+G34&lt;0,0,C35+G34),IF(C34-C35&lt;0,C35-C34,0))</f>
        <v>538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157</v>
      </c>
      <c r="E41" s="174" t="s">
        <v>374</v>
      </c>
      <c r="F41" s="175" t="s">
        <v>375</v>
      </c>
      <c r="G41" s="85">
        <f>IF(C39=0,IF(G39-G40&gt;0,G39-G40+C40,0),IF(C39-C40&lt;0,C40-C39+G40,0))</f>
        <v>538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1086</v>
      </c>
      <c r="D42" s="86">
        <f>D33+D35+D39</f>
        <v>20007</v>
      </c>
      <c r="E42" s="177" t="s">
        <v>378</v>
      </c>
      <c r="F42" s="178" t="s">
        <v>379</v>
      </c>
      <c r="G42" s="90">
        <f>G39+G33</f>
        <v>1086</v>
      </c>
      <c r="H42" s="90">
        <f>H39+H33</f>
        <v>20007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600"/>
      <c r="C43" s="527"/>
      <c r="D43" s="527"/>
      <c r="E43" s="528"/>
      <c r="F43" s="529"/>
      <c r="G43" s="530"/>
      <c r="H43" s="530"/>
    </row>
    <row r="44" spans="1:15" ht="12">
      <c r="A44" s="388" t="s">
        <v>380</v>
      </c>
      <c r="B44" s="599">
        <v>40298</v>
      </c>
      <c r="C44" s="531"/>
      <c r="D44" s="531" t="s">
        <v>381</v>
      </c>
      <c r="E44" s="531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/>
      <c r="D45" s="532" t="s">
        <v>781</v>
      </c>
      <c r="E45" s="532"/>
      <c r="F45" s="532"/>
      <c r="G45" s="532"/>
      <c r="H45" s="532"/>
    </row>
    <row r="46" spans="1:8" ht="12.75" customHeight="1">
      <c r="A46" s="31"/>
      <c r="B46" s="534"/>
      <c r="C46" s="532"/>
      <c r="D46" s="604"/>
      <c r="E46" s="604"/>
      <c r="F46" s="604"/>
      <c r="G46" s="604"/>
      <c r="H46" s="604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28" bottom="0.55" header="0.28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52" sqref="C52:D52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2" t="s">
        <v>383</v>
      </c>
      <c r="B4" s="532" t="str">
        <f>'[1]справка №1-БАЛАНС'!E3</f>
        <v> "Бесттехника ТМ - Радомир " ПАД</v>
      </c>
      <c r="C4" s="397" t="s">
        <v>2</v>
      </c>
      <c r="D4" s="353">
        <f>'[1]справка №1-БАЛАНС'!H3</f>
        <v>113020833</v>
      </c>
      <c r="E4" s="401"/>
      <c r="F4" s="401"/>
      <c r="G4" s="182"/>
      <c r="H4" s="182"/>
      <c r="I4" s="182"/>
      <c r="J4" s="182"/>
    </row>
    <row r="5" spans="1:10" ht="15">
      <c r="A5" s="532" t="s">
        <v>273</v>
      </c>
      <c r="B5" s="532" t="str">
        <f>'[1]справка №1-БАЛАНС'!E4</f>
        <v>неконсолидиран</v>
      </c>
      <c r="C5" s="398" t="s">
        <v>4</v>
      </c>
      <c r="D5" s="353" t="str">
        <f>'[1]справка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601" t="str">
        <f>'справка №1-БАЛАНС'!E5</f>
        <v> към 31.03.2010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815</v>
      </c>
      <c r="D10" s="92">
        <v>9634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-550</v>
      </c>
      <c r="D11" s="92">
        <v>-5349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-188</v>
      </c>
      <c r="D13" s="92">
        <v>-2403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>
        <v>-816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77</v>
      </c>
      <c r="D20" s="93">
        <f>SUM(D10:D19)</f>
        <v>1066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-243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>
        <v>-351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-594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-50</v>
      </c>
      <c r="D39" s="92">
        <v>-511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-27</v>
      </c>
      <c r="D41" s="92">
        <v>41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-77</v>
      </c>
      <c r="D42" s="93">
        <f>SUM(D34:D41)</f>
        <v>-470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21</v>
      </c>
      <c r="D44" s="184">
        <v>19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21</v>
      </c>
      <c r="D45" s="93">
        <f>D44+D43</f>
        <v>21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21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862</v>
      </c>
      <c r="B49" s="543"/>
      <c r="C49" s="541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606"/>
      <c r="D50" s="606"/>
      <c r="G50" s="186"/>
      <c r="H50" s="186"/>
    </row>
    <row r="51" spans="1:8" ht="12">
      <c r="A51" s="545"/>
      <c r="B51" s="545"/>
      <c r="C51" s="541"/>
      <c r="D51" s="541"/>
      <c r="G51" s="186"/>
      <c r="H51" s="186"/>
    </row>
    <row r="52" spans="1:8" ht="12">
      <c r="A52" s="545"/>
      <c r="B52" s="543" t="s">
        <v>781</v>
      </c>
      <c r="C52" s="606"/>
      <c r="D52" s="606"/>
      <c r="G52" s="186"/>
      <c r="H52" s="186"/>
    </row>
    <row r="53" spans="1:8" ht="12">
      <c r="A53" s="545"/>
      <c r="B53" s="545"/>
      <c r="C53" s="541"/>
      <c r="D53" s="541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</dataValidations>
  <printOptions/>
  <pageMargins left="0.4" right="0.17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L32" sqref="L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09" t="str">
        <f>'справка №1-БАЛАНС'!E3</f>
        <v> "Бесттехника ТМ - Радомир " ПАД</v>
      </c>
      <c r="D3" s="610"/>
      <c r="E3" s="610"/>
      <c r="F3" s="610"/>
      <c r="G3" s="610"/>
      <c r="H3" s="573"/>
      <c r="I3" s="573"/>
      <c r="J3" s="2"/>
      <c r="K3" s="572" t="s">
        <v>2</v>
      </c>
      <c r="L3" s="572"/>
      <c r="M3" s="591">
        <f>'справка №1-БАЛАНС'!H3</f>
        <v>113020833</v>
      </c>
      <c r="N3" s="3"/>
    </row>
    <row r="4" spans="1:15" s="5" customFormat="1" ht="13.5" customHeight="1">
      <c r="A4" s="6" t="s">
        <v>460</v>
      </c>
      <c r="B4" s="573"/>
      <c r="C4" s="609" t="str">
        <f>'справка №1-БАЛАНС'!E4</f>
        <v>неконсолидиран</v>
      </c>
      <c r="D4" s="609"/>
      <c r="E4" s="611"/>
      <c r="F4" s="609"/>
      <c r="G4" s="609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09" t="str">
        <f>'справка №1-БАЛАНС'!E5</f>
        <v> към 31.03.2010 г.</v>
      </c>
      <c r="D5" s="610"/>
      <c r="E5" s="610"/>
      <c r="F5" s="610"/>
      <c r="G5" s="610"/>
      <c r="H5" s="573"/>
      <c r="I5" s="573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1756</v>
      </c>
      <c r="D11" s="96">
        <f>'справка №1-БАЛАНС'!H19</f>
        <v>0</v>
      </c>
      <c r="E11" s="96">
        <f>'справка №1-БАЛАНС'!H20</f>
        <v>115697</v>
      </c>
      <c r="F11" s="96">
        <f>'справка №1-БАЛАНС'!H22</f>
        <v>19105</v>
      </c>
      <c r="G11" s="96">
        <f>'справка №1-БАЛАНС'!H23</f>
        <v>0</v>
      </c>
      <c r="H11" s="98">
        <v>373</v>
      </c>
      <c r="I11" s="96">
        <f>'справка №1-БАЛАНС'!H28+'справка №1-БАЛАНС'!H31</f>
        <v>157</v>
      </c>
      <c r="J11" s="96">
        <f>'справка №1-БАЛАНС'!H29+'справка №1-БАЛАНС'!H32</f>
        <v>-33</v>
      </c>
      <c r="K11" s="98"/>
      <c r="L11" s="424">
        <f>SUM(C11:K11)</f>
        <v>137055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1756</v>
      </c>
      <c r="D15" s="99">
        <f aca="true" t="shared" si="2" ref="D15:M15">D11+D12</f>
        <v>0</v>
      </c>
      <c r="E15" s="99">
        <f t="shared" si="2"/>
        <v>115697</v>
      </c>
      <c r="F15" s="99">
        <f t="shared" si="2"/>
        <v>19105</v>
      </c>
      <c r="G15" s="99">
        <f t="shared" si="2"/>
        <v>0</v>
      </c>
      <c r="H15" s="99">
        <f t="shared" si="2"/>
        <v>373</v>
      </c>
      <c r="I15" s="99">
        <f t="shared" si="2"/>
        <v>157</v>
      </c>
      <c r="J15" s="99">
        <f t="shared" si="2"/>
        <v>-33</v>
      </c>
      <c r="K15" s="99">
        <f t="shared" si="2"/>
        <v>0</v>
      </c>
      <c r="L15" s="424">
        <f t="shared" si="1"/>
        <v>137055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-538</v>
      </c>
      <c r="K16" s="98"/>
      <c r="L16" s="424">
        <f t="shared" si="1"/>
        <v>-538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1756</v>
      </c>
      <c r="D29" s="97">
        <f aca="true" t="shared" si="6" ref="D29:M29">D17+D20+D21+D24+D28+D27+D15+D16</f>
        <v>0</v>
      </c>
      <c r="E29" s="97">
        <f t="shared" si="6"/>
        <v>115697</v>
      </c>
      <c r="F29" s="97">
        <f t="shared" si="6"/>
        <v>19105</v>
      </c>
      <c r="G29" s="97">
        <f t="shared" si="6"/>
        <v>0</v>
      </c>
      <c r="H29" s="97">
        <f t="shared" si="6"/>
        <v>373</v>
      </c>
      <c r="I29" s="97">
        <f t="shared" si="6"/>
        <v>157</v>
      </c>
      <c r="J29" s="97">
        <f t="shared" si="6"/>
        <v>-571</v>
      </c>
      <c r="K29" s="97">
        <f t="shared" si="6"/>
        <v>0</v>
      </c>
      <c r="L29" s="424">
        <f t="shared" si="1"/>
        <v>136517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1756</v>
      </c>
      <c r="D32" s="97">
        <f t="shared" si="7"/>
        <v>0</v>
      </c>
      <c r="E32" s="97">
        <f t="shared" si="7"/>
        <v>115697</v>
      </c>
      <c r="F32" s="97">
        <f t="shared" si="7"/>
        <v>19105</v>
      </c>
      <c r="G32" s="97">
        <f t="shared" si="7"/>
        <v>0</v>
      </c>
      <c r="H32" s="97">
        <f t="shared" si="7"/>
        <v>373</v>
      </c>
      <c r="I32" s="97">
        <f t="shared" si="7"/>
        <v>157</v>
      </c>
      <c r="J32" s="97">
        <f t="shared" si="7"/>
        <v>-571</v>
      </c>
      <c r="K32" s="97">
        <f t="shared" si="7"/>
        <v>0</v>
      </c>
      <c r="L32" s="424">
        <f t="shared" si="1"/>
        <v>136517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867</v>
      </c>
      <c r="B35" s="37"/>
      <c r="C35" s="24"/>
      <c r="D35" s="608" t="s">
        <v>521</v>
      </c>
      <c r="E35" s="608"/>
      <c r="F35" s="608"/>
      <c r="G35" s="608"/>
      <c r="H35" s="608"/>
      <c r="I35" s="608"/>
      <c r="J35" s="24" t="s">
        <v>856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C7">
      <selection activeCell="F33" sqref="F3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4" width="9.375" style="43" customWidth="1"/>
    <col min="5" max="5" width="9.75390625" style="43" customWidth="1"/>
    <col min="6" max="6" width="9.375" style="43" customWidth="1"/>
    <col min="7" max="7" width="8.875" style="43" customWidth="1"/>
    <col min="8" max="8" width="11.625" style="43" customWidth="1"/>
    <col min="9" max="9" width="9.875" style="43" customWidth="1"/>
    <col min="10" max="10" width="11.62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9.75390625" style="43" customWidth="1"/>
    <col min="16" max="16" width="10.00390625" style="43" customWidth="1"/>
    <col min="17" max="17" width="13.125" style="43" customWidth="1"/>
    <col min="18" max="18" width="10.7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383</v>
      </c>
      <c r="B2" s="614"/>
      <c r="C2" s="584"/>
      <c r="D2" s="584"/>
      <c r="E2" s="609" t="str">
        <f>'[1]справка №1-БАЛАНС'!E3</f>
        <v> "Бесттехника ТМ - Радомир " ПАД</v>
      </c>
      <c r="F2" s="626"/>
      <c r="G2" s="626"/>
      <c r="H2" s="584"/>
      <c r="I2" s="441"/>
      <c r="J2" s="441"/>
      <c r="K2" s="441"/>
      <c r="L2" s="441"/>
      <c r="M2" s="627" t="s">
        <v>2</v>
      </c>
      <c r="N2" s="613"/>
      <c r="O2" s="613"/>
      <c r="P2" s="628">
        <f>'[1]справка №1-БАЛАНС'!H3</f>
        <v>113020833</v>
      </c>
      <c r="Q2" s="628"/>
      <c r="R2" s="353"/>
    </row>
    <row r="3" spans="1:18" ht="15">
      <c r="A3" s="625" t="s">
        <v>5</v>
      </c>
      <c r="B3" s="614"/>
      <c r="C3" s="585"/>
      <c r="D3" s="585"/>
      <c r="E3" s="629" t="str">
        <f>'справка №1-БАЛАНС'!E5</f>
        <v> към 31.03.2010 г.</v>
      </c>
      <c r="F3" s="630"/>
      <c r="G3" s="630"/>
      <c r="H3" s="443"/>
      <c r="I3" s="443"/>
      <c r="J3" s="443"/>
      <c r="K3" s="443"/>
      <c r="L3" s="443"/>
      <c r="M3" s="631" t="s">
        <v>4</v>
      </c>
      <c r="N3" s="631"/>
      <c r="O3" s="576"/>
      <c r="P3" s="632" t="str">
        <f>'[1]справка №1-БАЛАНС'!H4</f>
        <v> </v>
      </c>
      <c r="Q3" s="632"/>
      <c r="R3" s="354"/>
    </row>
    <row r="4" spans="1:18" ht="12.75">
      <c r="A4" s="436" t="s">
        <v>523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3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3" t="s">
        <v>529</v>
      </c>
      <c r="R5" s="623" t="s">
        <v>530</v>
      </c>
    </row>
    <row r="6" spans="1:18" s="44" customFormat="1" ht="48">
      <c r="A6" s="619"/>
      <c r="B6" s="620"/>
      <c r="C6" s="622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4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4"/>
      <c r="R6" s="624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216</v>
      </c>
      <c r="E9" s="243"/>
      <c r="F9" s="243"/>
      <c r="G9" s="113">
        <f>D9+E9-F9</f>
        <v>216</v>
      </c>
      <c r="H9" s="103"/>
      <c r="I9" s="103"/>
      <c r="J9" s="113">
        <f>G9+H9-I9</f>
        <v>216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25">N9+O9-P9</f>
        <v>0</v>
      </c>
      <c r="R9" s="113">
        <f aca="true" t="shared" si="1" ref="R9:R25">J9-Q9</f>
        <v>216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25276</v>
      </c>
      <c r="E10" s="243"/>
      <c r="F10" s="243"/>
      <c r="G10" s="113">
        <f aca="true" t="shared" si="2" ref="G10:G39">D10+E10-F10</f>
        <v>25276</v>
      </c>
      <c r="H10" s="103"/>
      <c r="I10" s="103"/>
      <c r="J10" s="113">
        <f aca="true" t="shared" si="3" ref="J10:J39">G10+H10-I10</f>
        <v>25276</v>
      </c>
      <c r="K10" s="103">
        <v>8113</v>
      </c>
      <c r="L10" s="103">
        <v>127</v>
      </c>
      <c r="M10" s="103"/>
      <c r="N10" s="113">
        <f aca="true" t="shared" si="4" ref="N10:N39">K10+L10-M10</f>
        <v>8240</v>
      </c>
      <c r="O10" s="103"/>
      <c r="P10" s="103"/>
      <c r="Q10" s="113">
        <f t="shared" si="0"/>
        <v>8240</v>
      </c>
      <c r="R10" s="113">
        <f t="shared" si="1"/>
        <v>17036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133854</v>
      </c>
      <c r="E11" s="243"/>
      <c r="F11" s="243"/>
      <c r="G11" s="113">
        <f t="shared" si="2"/>
        <v>133854</v>
      </c>
      <c r="H11" s="103"/>
      <c r="I11" s="103"/>
      <c r="J11" s="113">
        <f t="shared" si="3"/>
        <v>133854</v>
      </c>
      <c r="K11" s="103">
        <v>1870</v>
      </c>
      <c r="L11" s="103">
        <v>106</v>
      </c>
      <c r="M11" s="103"/>
      <c r="N11" s="113">
        <f t="shared" si="4"/>
        <v>1976</v>
      </c>
      <c r="O11" s="103"/>
      <c r="P11" s="103"/>
      <c r="Q11" s="113">
        <f t="shared" si="0"/>
        <v>1976</v>
      </c>
      <c r="R11" s="113">
        <f t="shared" si="1"/>
        <v>131878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5351</v>
      </c>
      <c r="E12" s="243"/>
      <c r="F12" s="243"/>
      <c r="G12" s="113">
        <f t="shared" si="2"/>
        <v>5351</v>
      </c>
      <c r="H12" s="103"/>
      <c r="I12" s="103"/>
      <c r="J12" s="113">
        <f t="shared" si="3"/>
        <v>5351</v>
      </c>
      <c r="K12" s="103">
        <v>102</v>
      </c>
      <c r="L12" s="103">
        <v>51</v>
      </c>
      <c r="M12" s="103"/>
      <c r="N12" s="113">
        <f t="shared" si="4"/>
        <v>153</v>
      </c>
      <c r="O12" s="103"/>
      <c r="P12" s="103"/>
      <c r="Q12" s="113">
        <f t="shared" si="0"/>
        <v>153</v>
      </c>
      <c r="R12" s="113">
        <f t="shared" si="1"/>
        <v>5198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553</v>
      </c>
      <c r="E13" s="243"/>
      <c r="F13" s="243"/>
      <c r="G13" s="113">
        <f t="shared" si="2"/>
        <v>553</v>
      </c>
      <c r="H13" s="103"/>
      <c r="I13" s="103"/>
      <c r="J13" s="113">
        <f t="shared" si="3"/>
        <v>553</v>
      </c>
      <c r="K13" s="103">
        <v>305</v>
      </c>
      <c r="L13" s="103">
        <v>19</v>
      </c>
      <c r="M13" s="103"/>
      <c r="N13" s="113">
        <f t="shared" si="4"/>
        <v>324</v>
      </c>
      <c r="O13" s="103"/>
      <c r="P13" s="103"/>
      <c r="Q13" s="113">
        <f t="shared" si="0"/>
        <v>324</v>
      </c>
      <c r="R13" s="113">
        <f t="shared" si="1"/>
        <v>229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0</v>
      </c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>
        <v>0</v>
      </c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857</v>
      </c>
      <c r="B15" s="466" t="s">
        <v>858</v>
      </c>
      <c r="C15" s="563" t="s">
        <v>859</v>
      </c>
      <c r="D15" s="564">
        <v>2937</v>
      </c>
      <c r="E15" s="564"/>
      <c r="F15" s="564"/>
      <c r="G15" s="113">
        <f t="shared" si="2"/>
        <v>2937</v>
      </c>
      <c r="H15" s="565"/>
      <c r="I15" s="565"/>
      <c r="J15" s="113">
        <f t="shared" si="3"/>
        <v>2937</v>
      </c>
      <c r="K15" s="565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2937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561</v>
      </c>
      <c r="B16" s="247" t="s">
        <v>562</v>
      </c>
      <c r="C16" s="459" t="s">
        <v>563</v>
      </c>
      <c r="D16" s="243">
        <v>156</v>
      </c>
      <c r="E16" s="243">
        <v>0</v>
      </c>
      <c r="F16" s="243"/>
      <c r="G16" s="113">
        <f t="shared" si="2"/>
        <v>156</v>
      </c>
      <c r="H16" s="103"/>
      <c r="I16" s="103"/>
      <c r="J16" s="113">
        <f t="shared" si="3"/>
        <v>156</v>
      </c>
      <c r="K16" s="103">
        <v>133</v>
      </c>
      <c r="L16" s="103">
        <v>1</v>
      </c>
      <c r="M16" s="103"/>
      <c r="N16" s="113">
        <f t="shared" si="4"/>
        <v>134</v>
      </c>
      <c r="O16" s="103"/>
      <c r="P16" s="103"/>
      <c r="Q16" s="113">
        <f t="shared" si="0"/>
        <v>134</v>
      </c>
      <c r="R16" s="113">
        <f t="shared" si="1"/>
        <v>22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168343</v>
      </c>
      <c r="E17" s="248">
        <f>SUM(E9:E16)</f>
        <v>0</v>
      </c>
      <c r="F17" s="248">
        <f>SUM(F9:F16)</f>
        <v>0</v>
      </c>
      <c r="G17" s="113">
        <f t="shared" si="2"/>
        <v>168343</v>
      </c>
      <c r="H17" s="114">
        <f>SUM(H9:H16)</f>
        <v>0</v>
      </c>
      <c r="I17" s="114">
        <f>SUM(I9:I16)</f>
        <v>0</v>
      </c>
      <c r="J17" s="113">
        <f t="shared" si="3"/>
        <v>168343</v>
      </c>
      <c r="K17" s="114">
        <f>SUM(K9:K16)</f>
        <v>10523</v>
      </c>
      <c r="L17" s="114">
        <f>SUM(L9:L16)</f>
        <v>304</v>
      </c>
      <c r="M17" s="114">
        <f>SUM(M9:M16)</f>
        <v>0</v>
      </c>
      <c r="N17" s="113">
        <f t="shared" si="4"/>
        <v>10827</v>
      </c>
      <c r="O17" s="114">
        <f>SUM(O9:O16)</f>
        <v>0</v>
      </c>
      <c r="P17" s="114">
        <f>SUM(P9:P16)</f>
        <v>0</v>
      </c>
      <c r="Q17" s="113">
        <f t="shared" si="0"/>
        <v>10827</v>
      </c>
      <c r="R17" s="113">
        <f t="shared" si="1"/>
        <v>157516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0"/>
        <v>0</v>
      </c>
      <c r="R18" s="113">
        <f t="shared" si="1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0"/>
        <v>0</v>
      </c>
      <c r="R19" s="113">
        <f t="shared" si="1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0"/>
        <v>0</v>
      </c>
      <c r="R20" s="113">
        <f t="shared" si="1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0"/>
        <v>0</v>
      </c>
      <c r="R21" s="113">
        <f t="shared" si="1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8</v>
      </c>
      <c r="E22" s="243">
        <v>0</v>
      </c>
      <c r="F22" s="243"/>
      <c r="G22" s="113">
        <f t="shared" si="2"/>
        <v>8</v>
      </c>
      <c r="H22" s="103"/>
      <c r="I22" s="103"/>
      <c r="J22" s="113">
        <f t="shared" si="3"/>
        <v>8</v>
      </c>
      <c r="K22" s="103">
        <v>8</v>
      </c>
      <c r="L22" s="103">
        <v>0</v>
      </c>
      <c r="M22" s="103"/>
      <c r="N22" s="113">
        <f t="shared" si="4"/>
        <v>8</v>
      </c>
      <c r="O22" s="103"/>
      <c r="P22" s="103"/>
      <c r="Q22" s="113">
        <f t="shared" si="0"/>
        <v>8</v>
      </c>
      <c r="R22" s="113">
        <f t="shared" si="1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0"/>
        <v>0</v>
      </c>
      <c r="R23" s="113">
        <f t="shared" si="1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0"/>
        <v>0</v>
      </c>
      <c r="R24" s="113">
        <f t="shared" si="1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8</v>
      </c>
      <c r="E25" s="244">
        <f aca="true" t="shared" si="5" ref="E25:P25">SUM(E21:E24)</f>
        <v>0</v>
      </c>
      <c r="F25" s="244">
        <f t="shared" si="5"/>
        <v>0</v>
      </c>
      <c r="G25" s="105">
        <f t="shared" si="2"/>
        <v>8</v>
      </c>
      <c r="H25" s="104">
        <f t="shared" si="5"/>
        <v>0</v>
      </c>
      <c r="I25" s="104">
        <f t="shared" si="5"/>
        <v>0</v>
      </c>
      <c r="J25" s="105">
        <f t="shared" si="3"/>
        <v>8</v>
      </c>
      <c r="K25" s="104">
        <f t="shared" si="5"/>
        <v>8</v>
      </c>
      <c r="L25" s="104">
        <f t="shared" si="5"/>
        <v>0</v>
      </c>
      <c r="M25" s="104">
        <f t="shared" si="5"/>
        <v>0</v>
      </c>
      <c r="N25" s="105">
        <f t="shared" si="4"/>
        <v>8</v>
      </c>
      <c r="O25" s="104">
        <f t="shared" si="5"/>
        <v>0</v>
      </c>
      <c r="P25" s="104">
        <f t="shared" si="5"/>
        <v>0</v>
      </c>
      <c r="Q25" s="105">
        <f t="shared" si="0"/>
        <v>8</v>
      </c>
      <c r="R25" s="105">
        <f t="shared" si="1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852</v>
      </c>
      <c r="C27" s="472" t="s">
        <v>585</v>
      </c>
      <c r="D27" s="246">
        <f>SUM(D28:D31)</f>
        <v>4</v>
      </c>
      <c r="E27" s="246">
        <f aca="true" t="shared" si="6" ref="E27:P27">SUM(E28:E31)</f>
        <v>0</v>
      </c>
      <c r="F27" s="246">
        <f t="shared" si="6"/>
        <v>0</v>
      </c>
      <c r="G27" s="110">
        <f t="shared" si="2"/>
        <v>4</v>
      </c>
      <c r="H27" s="109">
        <f t="shared" si="6"/>
        <v>0</v>
      </c>
      <c r="I27" s="109">
        <f t="shared" si="6"/>
        <v>0</v>
      </c>
      <c r="J27" s="110">
        <f t="shared" si="3"/>
        <v>4</v>
      </c>
      <c r="K27" s="109">
        <f t="shared" si="6"/>
        <v>0</v>
      </c>
      <c r="L27" s="109">
        <f t="shared" si="6"/>
        <v>0</v>
      </c>
      <c r="M27" s="109">
        <f t="shared" si="6"/>
        <v>0</v>
      </c>
      <c r="N27" s="110">
        <f t="shared" si="4"/>
        <v>0</v>
      </c>
      <c r="O27" s="109">
        <f t="shared" si="6"/>
        <v>0</v>
      </c>
      <c r="P27" s="109">
        <f t="shared" si="6"/>
        <v>0</v>
      </c>
      <c r="Q27" s="110">
        <f>N27+O27-P27</f>
        <v>0</v>
      </c>
      <c r="R27" s="110">
        <f>J27-Q27</f>
        <v>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7" ref="Q28:Q39">N28+O28-P28</f>
        <v>0</v>
      </c>
      <c r="R28" s="113">
        <f aca="true" t="shared" si="8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7"/>
        <v>0</v>
      </c>
      <c r="R29" s="113">
        <f t="shared" si="8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7"/>
        <v>0</v>
      </c>
      <c r="R30" s="113">
        <f t="shared" si="8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4</v>
      </c>
      <c r="E31" s="243"/>
      <c r="F31" s="243"/>
      <c r="G31" s="113">
        <f t="shared" si="2"/>
        <v>4</v>
      </c>
      <c r="H31" s="111"/>
      <c r="I31" s="111"/>
      <c r="J31" s="113">
        <f t="shared" si="3"/>
        <v>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7"/>
        <v>0</v>
      </c>
      <c r="R31" s="113">
        <f t="shared" si="8"/>
        <v>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9" ref="E32:P32">SUM(E33:E36)</f>
        <v>0</v>
      </c>
      <c r="F32" s="247">
        <f t="shared" si="9"/>
        <v>0</v>
      </c>
      <c r="G32" s="113">
        <f t="shared" si="2"/>
        <v>0</v>
      </c>
      <c r="H32" s="112">
        <f t="shared" si="9"/>
        <v>0</v>
      </c>
      <c r="I32" s="112">
        <f t="shared" si="9"/>
        <v>0</v>
      </c>
      <c r="J32" s="113">
        <f t="shared" si="3"/>
        <v>0</v>
      </c>
      <c r="K32" s="112">
        <f t="shared" si="9"/>
        <v>0</v>
      </c>
      <c r="L32" s="112">
        <f t="shared" si="9"/>
        <v>0</v>
      </c>
      <c r="M32" s="112">
        <f t="shared" si="9"/>
        <v>0</v>
      </c>
      <c r="N32" s="113">
        <f t="shared" si="4"/>
        <v>0</v>
      </c>
      <c r="O32" s="112">
        <f t="shared" si="9"/>
        <v>0</v>
      </c>
      <c r="P32" s="112">
        <f t="shared" si="9"/>
        <v>0</v>
      </c>
      <c r="Q32" s="113">
        <f t="shared" si="7"/>
        <v>0</v>
      </c>
      <c r="R32" s="113">
        <f t="shared" si="8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7"/>
        <v>0</v>
      </c>
      <c r="R33" s="113">
        <f t="shared" si="8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7"/>
        <v>0</v>
      </c>
      <c r="R34" s="113">
        <f t="shared" si="8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7"/>
        <v>0</v>
      </c>
      <c r="R35" s="113">
        <f t="shared" si="8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7"/>
        <v>0</v>
      </c>
      <c r="R36" s="113">
        <f t="shared" si="8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>
        <v>4</v>
      </c>
      <c r="E37" s="243"/>
      <c r="F37" s="243"/>
      <c r="G37" s="113">
        <f t="shared" si="2"/>
        <v>4</v>
      </c>
      <c r="H37" s="111"/>
      <c r="I37" s="111"/>
      <c r="J37" s="113">
        <f t="shared" si="3"/>
        <v>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7"/>
        <v>0</v>
      </c>
      <c r="R37" s="113">
        <f t="shared" si="8"/>
        <v>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853</v>
      </c>
      <c r="C38" s="461" t="s">
        <v>601</v>
      </c>
      <c r="D38" s="248">
        <f>D27+D32+D37</f>
        <v>8</v>
      </c>
      <c r="E38" s="248">
        <f aca="true" t="shared" si="10" ref="E38:P38">E27+E32+E37</f>
        <v>0</v>
      </c>
      <c r="F38" s="248">
        <f t="shared" si="10"/>
        <v>0</v>
      </c>
      <c r="G38" s="113">
        <f t="shared" si="2"/>
        <v>8</v>
      </c>
      <c r="H38" s="114">
        <f t="shared" si="10"/>
        <v>0</v>
      </c>
      <c r="I38" s="114">
        <f t="shared" si="10"/>
        <v>0</v>
      </c>
      <c r="J38" s="113">
        <f t="shared" si="3"/>
        <v>8</v>
      </c>
      <c r="K38" s="114">
        <f t="shared" si="10"/>
        <v>0</v>
      </c>
      <c r="L38" s="114">
        <f t="shared" si="10"/>
        <v>0</v>
      </c>
      <c r="M38" s="114">
        <f t="shared" si="10"/>
        <v>0</v>
      </c>
      <c r="N38" s="113">
        <f t="shared" si="4"/>
        <v>0</v>
      </c>
      <c r="O38" s="114">
        <f t="shared" si="10"/>
        <v>0</v>
      </c>
      <c r="P38" s="114">
        <f t="shared" si="10"/>
        <v>0</v>
      </c>
      <c r="Q38" s="113">
        <f t="shared" si="7"/>
        <v>0</v>
      </c>
      <c r="R38" s="113">
        <f t="shared" si="8"/>
        <v>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7"/>
        <v>0</v>
      </c>
      <c r="R39" s="113">
        <f t="shared" si="8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6">
        <f>D17+D18+D19+D25+D38+D39</f>
        <v>168359</v>
      </c>
      <c r="E40" s="546">
        <f>E17+E18+E19+E25+E38+E39</f>
        <v>0</v>
      </c>
      <c r="F40" s="546">
        <f aca="true" t="shared" si="11" ref="F40:R40">F17+F18+F19+F25+F38+F39</f>
        <v>0</v>
      </c>
      <c r="G40" s="546">
        <f t="shared" si="11"/>
        <v>168359</v>
      </c>
      <c r="H40" s="546">
        <f t="shared" si="11"/>
        <v>0</v>
      </c>
      <c r="I40" s="546">
        <f t="shared" si="11"/>
        <v>0</v>
      </c>
      <c r="J40" s="546">
        <f t="shared" si="11"/>
        <v>168359</v>
      </c>
      <c r="K40" s="546">
        <f t="shared" si="11"/>
        <v>10531</v>
      </c>
      <c r="L40" s="546">
        <f t="shared" si="11"/>
        <v>304</v>
      </c>
      <c r="M40" s="546">
        <f t="shared" si="11"/>
        <v>0</v>
      </c>
      <c r="N40" s="546">
        <f t="shared" si="11"/>
        <v>10835</v>
      </c>
      <c r="O40" s="546">
        <f t="shared" si="11"/>
        <v>0</v>
      </c>
      <c r="P40" s="546">
        <f t="shared" si="11"/>
        <v>0</v>
      </c>
      <c r="Q40" s="546">
        <f t="shared" si="11"/>
        <v>10835</v>
      </c>
      <c r="R40" s="546">
        <f t="shared" si="11"/>
        <v>157524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2"/>
      <c r="L44" s="612"/>
      <c r="M44" s="612"/>
      <c r="N44" s="612"/>
      <c r="O44" s="613" t="s">
        <v>781</v>
      </c>
      <c r="P44" s="614"/>
      <c r="Q44" s="614"/>
      <c r="R44" s="61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/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15748031496062992" right="0.1968503937007874" top="0.5905511811023623" bottom="0.984251968503937" header="0.5118110236220472" footer="0.5118110236220472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D89" sqref="D89"/>
    </sheetView>
  </sheetViews>
  <sheetFormatPr defaultColWidth="10.75390625" defaultRowHeight="12.75"/>
  <cols>
    <col min="1" max="1" width="45.875" style="43" customWidth="1"/>
    <col min="2" max="2" width="11.875" style="47" customWidth="1"/>
    <col min="3" max="3" width="12.625" style="43" customWidth="1"/>
    <col min="4" max="5" width="12.375" style="43" customWidth="1"/>
    <col min="6" max="6" width="13.62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609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          "&amp;'[1]справка №1-БАЛАНС'!E3</f>
        <v>Име на отчитащото се предприятие:            "Бесттехника ТМ - Радомир " ПАД</v>
      </c>
      <c r="B3" s="636"/>
      <c r="C3" s="353" t="s">
        <v>2</v>
      </c>
      <c r="E3" s="353">
        <f>'[1]справка №1-БАЛАНС'!H3</f>
        <v>113020833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'справка №1-БАЛАНС'!E5</f>
        <v> към 31.03.2010 г.</v>
      </c>
      <c r="B4" s="638"/>
      <c r="C4" s="354" t="s">
        <v>4</v>
      </c>
      <c r="D4" s="354"/>
      <c r="E4" s="353" t="str">
        <f>'[1]справка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3981</v>
      </c>
      <c r="D24" s="165">
        <f>SUM(D25:D27)</f>
        <v>3981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">
      <c r="A26" s="488" t="s">
        <v>644</v>
      </c>
      <c r="B26" s="489" t="s">
        <v>645</v>
      </c>
      <c r="C26" s="205">
        <f>'справка №1-БАЛАНС'!C67</f>
        <v>3981</v>
      </c>
      <c r="D26" s="153">
        <v>3981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88" t="s">
        <v>648</v>
      </c>
      <c r="B28" s="489" t="s">
        <v>649</v>
      </c>
      <c r="C28" s="205">
        <f>'справка №1-БАЛАНС'!C68</f>
        <v>3642</v>
      </c>
      <c r="D28" s="153">
        <v>3642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f>'справка №1-БАЛАНС'!C69</f>
        <v>1479</v>
      </c>
      <c r="D29" s="153">
        <v>1479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v>530</v>
      </c>
      <c r="D33" s="150">
        <v>530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530</v>
      </c>
      <c r="D35" s="153">
        <v>530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1868</v>
      </c>
      <c r="D38" s="150">
        <f>SUM(D39:D42)</f>
        <v>1868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1868</v>
      </c>
      <c r="D42" s="153">
        <v>1868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11500</v>
      </c>
      <c r="D43" s="149">
        <f>D24+D28+D29+D31+D30+D32+D33+D38</f>
        <v>11500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11500</v>
      </c>
      <c r="D44" s="148">
        <f>D43+D21+D19+D9</f>
        <v>11500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2368</v>
      </c>
      <c r="D56" s="148">
        <f>D57+D59</f>
        <v>0</v>
      </c>
      <c r="E56" s="165">
        <f t="shared" si="1"/>
        <v>2368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2368</v>
      </c>
      <c r="D57" s="153"/>
      <c r="E57" s="165">
        <f t="shared" si="1"/>
        <v>2368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>
        <v>171</v>
      </c>
      <c r="D61" s="153"/>
      <c r="E61" s="165">
        <f t="shared" si="1"/>
        <v>171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7994</v>
      </c>
      <c r="D64" s="153"/>
      <c r="E64" s="165">
        <f t="shared" si="1"/>
        <v>7994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10533</v>
      </c>
      <c r="D66" s="148">
        <f>D52+D56+D61+D62+D63+D64</f>
        <v>0</v>
      </c>
      <c r="E66" s="165">
        <f t="shared" si="1"/>
        <v>10533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12855</v>
      </c>
      <c r="D68" s="153"/>
      <c r="E68" s="165">
        <f t="shared" si="1"/>
        <v>12855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2804</v>
      </c>
      <c r="D71" s="150">
        <f>SUM(D72:D74)</f>
        <v>2804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2804</v>
      </c>
      <c r="D72" s="153">
        <v>2804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7137</v>
      </c>
      <c r="D75" s="148">
        <f>D76+D78</f>
        <v>7137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7137</v>
      </c>
      <c r="D76" s="153">
        <v>7137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13891</v>
      </c>
      <c r="D85" s="149">
        <f>SUM(D86:D90)+D94</f>
        <v>13891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5213</v>
      </c>
      <c r="D87" s="153">
        <v>5213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2850</v>
      </c>
      <c r="D88" s="153">
        <v>2850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2494</v>
      </c>
      <c r="D89" s="153">
        <v>2494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848</v>
      </c>
      <c r="D90" s="148">
        <f>SUM(D91:D93)</f>
        <v>848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848</v>
      </c>
      <c r="D93" s="153">
        <v>848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2486</v>
      </c>
      <c r="D94" s="153">
        <v>2486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159</v>
      </c>
      <c r="D95" s="153">
        <v>159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23991</v>
      </c>
      <c r="D96" s="149">
        <f>D85+D80+D75+D71+D95</f>
        <v>23991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47379</v>
      </c>
      <c r="D97" s="149">
        <f>D96+D68+D66</f>
        <v>23991</v>
      </c>
      <c r="E97" s="149">
        <f>E96+E68+E66</f>
        <v>23388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780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865</v>
      </c>
      <c r="B109" s="633"/>
      <c r="C109" s="633" t="s">
        <v>381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4" t="s">
        <v>781</v>
      </c>
      <c r="D111" s="634"/>
      <c r="E111" s="634"/>
      <c r="F111" s="634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A109:B109"/>
    <mergeCell ref="C109:F109"/>
    <mergeCell ref="C111:F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1968503937007874" right="0.15748031496062992" top="0.63" bottom="0.77" header="0.5118110236220472" footer="0.5118110236220472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44.25390625" style="106" customWidth="1"/>
    <col min="2" max="2" width="9.125" style="140" customWidth="1"/>
    <col min="3" max="3" width="12.25390625" style="106" customWidth="1"/>
    <col min="4" max="4" width="10.75390625" style="106" customWidth="1"/>
    <col min="5" max="5" width="11.25390625" style="106" customWidth="1"/>
    <col min="6" max="6" width="11.375" style="106" customWidth="1"/>
    <col min="7" max="7" width="11.125" style="106" customWidth="1"/>
    <col min="8" max="8" width="12.003906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09" t="str">
        <f>'[1]справка №1-БАЛАНС'!E3</f>
        <v> "Бесттехника ТМ - Радомир " ПАД</v>
      </c>
      <c r="D4" s="630"/>
      <c r="E4" s="630"/>
      <c r="F4" s="577"/>
      <c r="G4" s="579" t="s">
        <v>2</v>
      </c>
      <c r="H4" s="579"/>
      <c r="I4" s="588">
        <f>'[1]справка №1-БАЛАНС'!H3</f>
        <v>113020833</v>
      </c>
    </row>
    <row r="5" spans="1:9" ht="15">
      <c r="A5" s="522" t="s">
        <v>5</v>
      </c>
      <c r="B5" s="578"/>
      <c r="C5" s="629" t="str">
        <f>'справка №1-БАЛАНС'!E5</f>
        <v> към 31.03.2010 г.</v>
      </c>
      <c r="D5" s="641"/>
      <c r="E5" s="641"/>
      <c r="F5" s="578"/>
      <c r="G5" s="354" t="s">
        <v>4</v>
      </c>
      <c r="H5" s="580"/>
      <c r="I5" s="587" t="str">
        <f>'[1]справка №1-БАЛАНС'!H4</f>
        <v> </v>
      </c>
    </row>
    <row r="6" spans="1:9" ht="12">
      <c r="A6" s="442"/>
      <c r="B6" s="523"/>
      <c r="C6" s="443"/>
      <c r="D6" s="443"/>
      <c r="E6" s="532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v>4225</v>
      </c>
      <c r="D16" s="141"/>
      <c r="E16" s="141"/>
      <c r="F16" s="141">
        <v>4</v>
      </c>
      <c r="G16" s="141"/>
      <c r="H16" s="141"/>
      <c r="I16" s="540">
        <f t="shared" si="0"/>
        <v>4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4225</v>
      </c>
      <c r="D17" s="127">
        <f t="shared" si="1"/>
        <v>0</v>
      </c>
      <c r="E17" s="127">
        <f t="shared" si="1"/>
        <v>0</v>
      </c>
      <c r="F17" s="127">
        <f t="shared" si="1"/>
        <v>4</v>
      </c>
      <c r="G17" s="127">
        <f t="shared" si="1"/>
        <v>0</v>
      </c>
      <c r="H17" s="127">
        <f t="shared" si="1"/>
        <v>0</v>
      </c>
      <c r="I17" s="540">
        <f t="shared" si="0"/>
        <v>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864</v>
      </c>
      <c r="B30" s="642"/>
      <c r="C30" s="642"/>
      <c r="D30" s="567" t="s">
        <v>819</v>
      </c>
      <c r="E30" s="640"/>
      <c r="F30" s="640"/>
      <c r="G30" s="640"/>
      <c r="H30" s="519" t="s">
        <v>781</v>
      </c>
      <c r="I30" s="640"/>
      <c r="J30" s="640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/>
  <mergeCells count="5">
    <mergeCell ref="I30:J30"/>
    <mergeCell ref="C4:E4"/>
    <mergeCell ref="C5:E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17" right="0.16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83" sqref="D83"/>
    </sheetView>
  </sheetViews>
  <sheetFormatPr defaultColWidth="10.75390625" defaultRowHeight="12.75"/>
  <cols>
    <col min="1" max="1" width="39.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9" t="str">
        <f>'справка №1-БАЛАНС'!E3</f>
        <v> "Бесттехника ТМ - Радомир " ПАД</v>
      </c>
      <c r="C5" s="626"/>
      <c r="D5" s="586"/>
      <c r="E5" s="353" t="s">
        <v>2</v>
      </c>
      <c r="F5" s="589">
        <f>'справка №1-БАЛАНС'!H3</f>
        <v>113020833</v>
      </c>
    </row>
    <row r="6" spans="1:13" ht="15" customHeight="1">
      <c r="A6" s="54" t="s">
        <v>822</v>
      </c>
      <c r="B6" s="609" t="str">
        <f>'справка №1-БАЛАНС'!E5</f>
        <v> към 31.03.2010 г.</v>
      </c>
      <c r="C6" s="641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66" t="s">
        <v>830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831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836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5"/>
      <c r="D62" s="535"/>
      <c r="E62" s="535"/>
      <c r="F62" s="550"/>
    </row>
    <row r="63" spans="1:6" ht="12.75">
      <c r="A63" s="66" t="s">
        <v>543</v>
      </c>
      <c r="B63" s="70"/>
      <c r="C63" s="549">
        <v>4</v>
      </c>
      <c r="D63" s="597">
        <v>6.15</v>
      </c>
      <c r="E63" s="549"/>
      <c r="F63" s="551">
        <f>C63-E63</f>
        <v>4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838</v>
      </c>
      <c r="B78" s="69" t="s">
        <v>839</v>
      </c>
      <c r="C78" s="535">
        <f>SUM(C63:C77)</f>
        <v>4</v>
      </c>
      <c r="D78" s="598">
        <v>6.15</v>
      </c>
      <c r="E78" s="535">
        <f>SUM(E63:E77)</f>
        <v>0</v>
      </c>
      <c r="F78" s="550">
        <f>SUM(F63:F77)</f>
        <v>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15.75" customHeight="1">
      <c r="A79" s="71" t="s">
        <v>840</v>
      </c>
      <c r="B79" s="69" t="s">
        <v>841</v>
      </c>
      <c r="C79" s="535">
        <f>C78+C61+C44+C27</f>
        <v>4</v>
      </c>
      <c r="D79" s="598">
        <v>6.15</v>
      </c>
      <c r="E79" s="535">
        <f>E78+E61+E44+E27</f>
        <v>0</v>
      </c>
      <c r="F79" s="550">
        <f>F78+F61+F44+F27</f>
        <v>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5"/>
      <c r="D80" s="535"/>
      <c r="E80" s="535"/>
      <c r="F80" s="550"/>
    </row>
    <row r="81" spans="1:6" ht="14.25" customHeight="1">
      <c r="A81" s="66" t="s">
        <v>829</v>
      </c>
      <c r="B81" s="70"/>
      <c r="C81" s="535"/>
      <c r="D81" s="535"/>
      <c r="E81" s="535"/>
      <c r="F81" s="550"/>
    </row>
    <row r="82" spans="1:6" ht="12.75">
      <c r="A82" s="66" t="s">
        <v>830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831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838</v>
      </c>
      <c r="B148" s="69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864</v>
      </c>
      <c r="B151" s="560"/>
      <c r="C151" s="643" t="s">
        <v>849</v>
      </c>
      <c r="D151" s="643"/>
      <c r="E151" s="643"/>
      <c r="F151" s="643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3" t="s">
        <v>855</v>
      </c>
      <c r="D153" s="643"/>
      <c r="E153" s="643"/>
      <c r="F153" s="643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2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kamenov</cp:lastModifiedBy>
  <cp:lastPrinted>2010-07-07T10:44:00Z</cp:lastPrinted>
  <dcterms:created xsi:type="dcterms:W3CDTF">2000-06-29T12:02:40Z</dcterms:created>
  <dcterms:modified xsi:type="dcterms:W3CDTF">2010-09-30T06:56:42Z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