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4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<sst xmlns="http://schemas.openxmlformats.org/spreadsheetml/2006/main" count="1056" uniqueCount="869">
  <si>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</si>
  <si>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</si>
  <si>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</si>
  <si>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</si>
  <si>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</si>
  <si>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</si>
  <si>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</si>
  <si>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</si>
  <si>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</si>
  <si>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</si>
  <si>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</si>
  <si>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</si>
  <si>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</si>
  <si>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</si>
  <si>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</si>
  <si>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</si>
  <si>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</si>
  <si>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</si>
  <si>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</si>
  <si>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</si>
  <si>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</si>
  <si>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</si>
  <si>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</si>
  <si>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</si>
  <si>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</si>
  <si>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</si>
  <si>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</si>
  <si>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</si>
  <si>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</si>
  <si>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</si>
  <si>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</si>
  <si>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</si>
  <si>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</si>
  <si>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</si>
  <si>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</si>
  <si>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</si>
  <si>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</si>
  <si>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</si>
  <si>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</si>
  <si>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</si>
  <si>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</si>
  <si>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</si>
  <si>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</si>
  <si>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</si>
  <si>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</si>
  <si>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</si>
  <si>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</si>
  <si>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</si>
  <si>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</si>
  <si>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</si>
  <si>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</si>
  <si>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</si>
  <si>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</si>
  <si>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</si>
  <si>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</si>
  <si>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</si>
  <si>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</si>
  <si>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</si>
  <si>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</si>
  <si>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</si>
  <si>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</si>
  <si>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</si>
  <si>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</si>
  <si>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</si>
  <si>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</si>
  <si>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</si>
  <si>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</si>
  <si>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</si>
  <si>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</si>
  <si>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</si>
  <si>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</si>
  <si>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</si>
  <si>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</si>
  <si>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</si>
  <si>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</si>
  <si>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</si>
  <si>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</si>
  <si>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</si>
  <si>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</si>
  <si>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</si>
  <si>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</si>
  <si>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</si>
  <si>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</si>
  <si>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</si>
  <si>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</si>
  <si>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</si>
  <si>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</si>
  <si>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</si>
  <si>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</si>
  <si>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</si>
  <si>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</si>
  <si>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</si>
  <si>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</si>
  <si>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</si>
  <si>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</si>
  <si>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</si>
  <si>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</si>
  <si>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</si>
  <si>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</si>
  <si>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</si>
  <si>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</si>
  <si>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</si>
  <si>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</si>
  <si>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</si>
  <si>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</si>
  <si>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</si>
  <si>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</si>
  <si>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</si>
  <si>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</si>
  <si>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</si>
  <si>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</si>
  <si>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</si>
  <si>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</si>
  <si>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</si>
  <si>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</si>
  <si>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</si>
  <si>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</si>
  <si>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</si>
  <si>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</si>
  <si>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</si>
  <si>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</si>
  <si>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</si>
  <si>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</si>
  <si>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</si>
  <si>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</si>
  <si>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</si>
  <si>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</si>
  <si>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</si>
  <si>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</si>
  <si>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</si>
  <si>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</si>
  <si>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</si>
  <si>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</si>
  <si>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</si>
  <si>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</si>
  <si>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</si>
  <si>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</si>
  <si>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</si>
  <si>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</si>
  <si>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</si>
  <si>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</si>
  <si>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</si>
  <si>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</si>
  <si>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</si>
  <si>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</si>
  <si>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</si>
  <si>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</si>
  <si>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</si>
  <si>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</si>
  <si>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</si>
  <si>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</si>
  <si>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</si>
  <si>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</si>
  <si>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</si>
  <si>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</si>
  <si>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</si>
  <si>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</si>
  <si>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</si>
  <si>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</si>
  <si>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</si>
  <si>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</si>
  <si>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</si>
  <si>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</si>
  <si>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</si>
  <si>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</si>
  <si>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</si>
  <si>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</si>
  <si>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</si>
  <si>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</si>
  <si>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</si>
  <si>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</si>
  <si>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</si>
  <si>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</si>
  <si>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</si>
  <si>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</si>
  <si>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</si>
  <si>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</si>
  <si>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</si>
  <si>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</si>
  <si>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</si>
  <si>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</si>
  <si>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</si>
  <si>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</si>
  <si>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</si>
  <si>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</si>
  <si>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</si>
  <si>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</si>
  <si>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</si>
  <si>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</si>
  <si>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</si>
  <si>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</si>
  <si>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</si>
  <si>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</si>
  <si>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</si>
  <si>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</si>
  <si>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</si>
  <si>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</si>
  <si>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</si>
  <si>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</si>
  <si>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</si>
  <si>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</si>
  <si>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</si>
  <si>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</si>
  <si>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</si>
  <si>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</si>
  <si>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</si>
  <si>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</si>
  <si>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</si>
  <si>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</si>
  <si>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</si>
  <si>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</si>
  <si>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</si>
  <si>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</si>
  <si>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</si>
  <si>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</si>
  <si>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</si>
  <si>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</si>
  <si>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</si>
  <si>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</si>
  <si>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</si>
  <si>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</si>
  <si>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</si>
  <si>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</si>
  <si>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</si>
  <si>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</si>
  <si>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</si>
  <si>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</si>
  <si>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</si>
  <si>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</si>
  <si>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</si>
  <si>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</si>
  <si>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</si>
  <si>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</si>
  <si>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</si>
  <si>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</si>
  <si>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</si>
  <si>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</si>
  <si>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</si>
  <si>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</si>
  <si>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</si>
  <si>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</si>
  <si>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</si>
  <si>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</si>
  <si>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</si>
  <si>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</si>
  <si>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</si>
  <si>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</si>
  <si>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</si>
  <si>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</si>
  <si>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</si>
  <si>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</si>
  <si>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</si>
  <si>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</si>
  <si>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</si>
  <si>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</si>
  <si>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</si>
  <si>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</si>
  <si>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</si>
  <si>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</si>
  <si>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</si>
  <si>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</si>
  <si>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</si>
  <si>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</si>
  <si>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</si>
  <si>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</si>
  <si>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</si>
  <si>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</si>
  <si>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</si>
  <si>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</si>
  <si>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</si>
  <si>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</si>
  <si>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</si>
  <si>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</si>
  <si>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</si>
  <si>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</si>
  <si>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</si>
  <si>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</si>
  <si>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</si>
  <si>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</si>
  <si>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</si>
  <si>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</si>
  <si>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</si>
  <si>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</si>
  <si>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</si>
  <si>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</si>
  <si>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</si>
  <si>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</si>
  <si>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</si>
  <si>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</si>
  <si>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</si>
  <si>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</si>
  <si>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</si>
  <si>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</si>
  <si>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</si>
  <si>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</si>
  <si>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</si>
  <si>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</si>
  <si>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</si>
  <si>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</si>
  <si>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</si>
  <si>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</si>
  <si>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</si>
  <si>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</si>
  <si>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</si>
  <si>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</si>
  <si>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</si>
  <si>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</si>
  <si>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</si>
  <si>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</si>
  <si>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</si>
  <si>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</si>
  <si>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</si>
  <si>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</si>
  <si>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</si>
  <si>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</si>
  <si>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</si>
  <si>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</si>
  <si>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</si>
  <si>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</si>
  <si>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</si>
  <si>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</si>
  <si>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</si>
  <si>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</si>
  <si>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</si>
  <si>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</si>
  <si>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</si>
  <si>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</si>
  <si>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</si>
  <si>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</si>
  <si>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</si>
  <si>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</si>
  <si>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</si>
  <si>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</si>
  <si>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</si>
  <si>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</si>
  <si>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</si>
  <si>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</si>
  <si>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</si>
  <si>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</si>
  <si>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</si>
  <si>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</si>
  <si>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</si>
  <si>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</si>
  <si>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</si>
  <si>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</si>
  <si>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</si>
  <si>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</si>
  <si>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</si>
  <si>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</si>
  <si>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</si>
  <si>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</si>
  <si>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</si>
  <si>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</si>
  <si>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</si>
  <si>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</si>
  <si>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</si>
  <si>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</si>
  <si>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</si>
  <si>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</si>
  <si>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</si>
  <si>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</si>
  <si>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</si>
  <si>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</si>
  <si>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</si>
  <si>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</si>
  <si>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</si>
  <si>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</si>
  <si>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</si>
  <si>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</si>
  <si>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</si>
  <si>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</si>
  <si>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</si>
  <si>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</si>
  <si>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</si>
  <si>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</si>
  <si>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</si>
  <si>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</si>
  <si>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</si>
  <si>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</si>
  <si>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</si>
  <si>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</si>
  <si>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</si>
  <si>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</si>
  <si>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</si>
  <si>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</si>
  <si>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</si>
  <si>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</si>
  <si>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</si>
  <si>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</si>
  <si>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</si>
  <si>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</si>
  <si>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</si>
  <si>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</si>
  <si>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</si>
  <si>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</si>
  <si>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</si>
  <si>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</si>
  <si>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</si>
  <si>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</si>
  <si>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</si>
  <si>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</si>
  <si>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</si>
  <si>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</si>
  <si>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</si>
  <si>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</si>
  <si>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</si>
  <si>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</si>
  <si>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</si>
  <si>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</si>
  <si>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</si>
  <si>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</si>
  <si>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</si>
  <si>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</si>
  <si>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</si>
  <si>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</si>
  <si>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</si>
  <si>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</si>
  <si>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</si>
  <si>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</si>
  <si>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</si>
  <si>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</si>
  <si>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</si>
  <si>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</si>
  <si>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</si>
  <si>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</si>
  <si>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</si>
  <si>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</si>
  <si>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</si>
  <si>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</si>
  <si>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</si>
  <si>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</si>
  <si>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</si>
  <si>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</si>
  <si>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</si>
  <si>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</si>
  <si>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</si>
  <si>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</si>
  <si>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</si>
  <si>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</si>
  <si>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</si>
  <si>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</si>
  <si>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</si>
  <si>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</si>
  <si>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</si>
  <si>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</si>
  <si>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</si>
  <si>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</si>
  <si>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</si>
  <si>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</si>
  <si>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</si>
  <si>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</si>
  <si>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</si>
  <si>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</si>
  <si>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</si>
  <si>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</si>
  <si>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</si>
  <si>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</si>
  <si>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</si>
  <si>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</si>
  <si>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</si>
  <si>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</si>
  <si>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</si>
  <si>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</si>
  <si>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</si>
  <si>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</si>
  <si>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</si>
  <si>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</si>
  <si>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</si>
  <si>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</si>
  <si>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</si>
  <si>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</si>
  <si>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</si>
  <si>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</si>
  <si>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</si>
  <si>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</si>
  <si>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</si>
  <si>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</si>
  <si>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</si>
  <si>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</si>
  <si>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</si>
  <si>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</si>
  <si>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</si>
  <si>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</si>
  <si>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</si>
  <si>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</si>
  <si>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</si>
  <si>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</si>
  <si>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</si>
  <si>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</si>
  <si>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</si>
  <si>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</si>
  <si>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</si>
  <si>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</si>
  <si>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</si>
  <si>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</si>
  <si>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</si>
  <si>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</si>
  <si>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</si>
  <si>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</si>
  <si>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</si>
  <si>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</si>
  <si>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</si>
  <si>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</si>
  <si>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</si>
  <si>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</si>
  <si>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</si>
  <si>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</si>
  <si>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</si>
  <si>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</si>
  <si>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</si>
  <si>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</si>
  <si>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</si>
  <si>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</si>
  <si>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</si>
  <si>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</si>
  <si>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</si>
  <si>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</si>
  <si>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</si>
  <si>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</si>
  <si>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</si>
  <si>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</si>
  <si>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</si>
  <si>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</si>
  <si>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</si>
  <si>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</si>
  <si>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</si>
  <si>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</si>
  <si>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</si>
  <si>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</si>
  <si>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</si>
  <si>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</si>
  <si>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</si>
  <si>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</si>
  <si>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</si>
  <si>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</si>
  <si>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</si>
  <si>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</si>
  <si>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</si>
  <si>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</si>
  <si>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</si>
  <si>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</si>
  <si>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</si>
  <si>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</si>
  <si>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</si>
  <si>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</si>
  <si>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</si>
  <si>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</si>
  <si>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</si>
  <si>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</si>
  <si>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</si>
  <si>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</si>
  <si>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</si>
  <si>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</si>
  <si>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</si>
  <si>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</si>
  <si>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</si>
  <si>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</si>
  <si>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</si>
  <si>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</si>
  <si>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</si>
  <si>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</si>
  <si>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</si>
  <si>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</si>
  <si>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</si>
  <si>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</si>
  <si>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</si>
  <si>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</si>
  <si>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</si>
  <si>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</si>
  <si>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</si>
  <si>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</si>
  <si>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</si>
  <si>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</si>
  <si>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</si>
  <si>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</si>
  <si>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</si>
  <si>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</si>
  <si>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</si>
  <si>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</si>
  <si>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</si>
  <si>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</si>
  <si>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</si>
  <si>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</si>
  <si>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</si>
  <si>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</si>
  <si>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</si>
  <si>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</si>
  <si>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</si>
  <si>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</si>
  <si>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</si>
  <si>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</si>
  <si>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</si>
  <si>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</si>
  <si>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</si>
  <si>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</si>
  <si>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</si>
  <si>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</si>
  <si>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</si>
  <si>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</si>
  <si>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</si>
  <si>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</si>
  <si>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</si>
  <si>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</si>
  <si>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</si>
  <si>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</si>
  <si>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</si>
  <si>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</si>
  <si>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</si>
  <si>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</si>
  <si>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</si>
  <si>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</si>
  <si>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</si>
  <si>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</si>
  <si>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</si>
  <si>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</si>
  <si>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</si>
  <si>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</si>
  <si>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</si>
  <si>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</si>
  <si>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</si>
  <si>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</si>
  <si>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</si>
  <si>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</si>
  <si>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</si>
  <si>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</si>
  <si>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</si>
  <si>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</si>
  <si>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</si>
  <si>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</si>
  <si>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</si>
  <si>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</si>
  <si>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</si>
  <si>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</si>
  <si>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</si>
  <si>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</si>
  <si>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</si>
  <si>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</si>
  <si>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</si>
  <si>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</si>
  <si>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</si>
  <si>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</si>
  <si>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</si>
  <si>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</si>
  <si>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</si>
  <si>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</si>
  <si>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</si>
  <si>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</si>
  <si>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</si>
  <si>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</si>
  <si>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</si>
  <si>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</si>
  <si>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</si>
  <si>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</si>
  <si>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</si>
  <si>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</si>
  <si>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</si>
  <si>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</si>
  <si>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</si>
  <si>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</si>
  <si>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</si>
  <si>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</si>
  <si>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</si>
  <si>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</si>
  <si>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</si>
  <si>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</si>
  <si>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</si>
  <si>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</si>
  <si>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</si>
  <si>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</si>
  <si>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</si>
  <si>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</si>
  <si>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</si>
  <si>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</si>
  <si>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</si>
  <si>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</si>
  <si>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</si>
  <si>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</si>
  <si>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</si>
  <si>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</si>
  <si>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</si>
  <si>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</si>
  <si>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</si>
  <si>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</si>
  <si>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</si>
  <si>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</si>
  <si>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</si>
  <si>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</si>
  <si>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</si>
  <si>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</si>
  <si>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</si>
  <si>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</si>
  <si>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</si>
  <si>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</si>
  <si>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</si>
  <si>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</si>
  <si>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</si>
  <si>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</si>
  <si>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</si>
  <si>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</si>
  <si>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</si>
  <si>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</si>
  <si>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</si>
  <si>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</si>
  <si>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</si>
  <si>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</si>
  <si>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</si>
  <si>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</si>
  <si>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</si>
  <si>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</si>
  <si>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</si>
  <si>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</si>
  <si>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</si>
  <si>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</si>
  <si>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</si>
  <si>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</si>
  <si>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</si>
  <si>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</si>
  <si>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</si>
  <si>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</si>
  <si>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</si>
  <si>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</si>
  <si>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</si>
  <si>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</si>
  <si>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</si>
  <si>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</si>
  <si>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</si>
  <si>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</si>
  <si>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</si>
  <si>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</si>
  <si>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</si>
  <si>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</si>
  <si>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</si>
  <si>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</si>
  <si>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</si>
  <si>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</si>
  <si>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</si>
  <si>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</si>
  <si>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</si>
  <si>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</si>
  <si>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</si>
  <si>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</si>
  <si>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</si>
  <si>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</si>
  <si>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</si>
  <si>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</si>
  <si>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</si>
  <si>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</si>
  <si>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</si>
  <si>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</si>
  <si>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</si>
  <si>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</si>
  <si>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</si>
  <si>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</si>
  <si>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</si>
  <si>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</si>
  <si>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</si>
  <si>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</si>
  <si>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</si>
  <si>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</si>
  <si>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</si>
  <si>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</si>
  <si>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</si>
  <si>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</si>
  <si>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</si>
  <si>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</si>
  <si>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</si>
  <si>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</si>
  <si>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</si>
  <si>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</si>
  <si>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</si>
  <si>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</si>
  <si>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</si>
  <si>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</si>
  <si>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</si>
  <si>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</si>
  <si>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</si>
  <si>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</si>
  <si>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</si>
  <si>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</si>
  <si>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</si>
  <si>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</si>
  <si>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</si>
  <si>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</si>
  <si>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</si>
  <si>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</si>
  <si>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</si>
  <si>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</si>
  <si>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</si>
  <si>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</si>
  <si>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</si>
  <si>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</si>
  <si>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</si>
  <si>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</si>
  <si>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</si>
  <si>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</si>
  <si>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</si>
  <si>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</si>
  <si>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</si>
  <si>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</si>
  <si>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</si>
  <si>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</si>
  <si>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</si>
  <si>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</si>
  <si>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</si>
  <si>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</si>
  <si>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</si>
  <si>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</si>
  <si>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</si>
  <si>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</si>
  <si>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</si>
  <si>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</si>
  <si>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</si>
  <si>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</si>
  <si>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</si>
  <si>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</si>
  <si>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</si>
  <si>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</si>
  <si>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</si>
  <si>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</si>
  <si>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</si>
  <si>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</si>
  <si>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</si>
  <si>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</si>
  <si>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</si>
  <si>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</si>
  <si>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</si>
  <si>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</si>
  <si>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</si>
  <si>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</si>
  <si>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</si>
  <si>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</si>
  <si>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</si>
  <si>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</si>
  <si>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</si>
  <si>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</si>
  <si>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</si>
  <si>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</si>
  <si>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</si>
  <si>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</si>
  <si>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</si>
  <si>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</si>
  <si>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</si>
  <si>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</si>
  <si>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</si>
  <si>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</si>
  <si>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</si>
  <si>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</si>
  <si>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</si>
  <si>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</si>
  <si>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</si>
  <si>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</si>
  <si>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</si>
  <si>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</si>
  <si>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</si>
  <si>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</si>
  <si>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</si>
  <si>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</si>
  <si>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</si>
  <si>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</si>
  <si>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</si>
  <si>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 "Бесттехника ТМ - Радомир " ПАД</t>
  </si>
  <si>
    <t>неконсолидиран</t>
  </si>
  <si>
    <t xml:space="preserve">Дата на съставяне:               23.04.2007                     </t>
  </si>
  <si>
    <t xml:space="preserve"> към 30.09.2007 г.</t>
  </si>
  <si>
    <t>Дата на съставяне : 29.10.2007</t>
  </si>
  <si>
    <t xml:space="preserve">Дата  на съставяне: 29.10.2007 г.                                                                                                                            </t>
  </si>
  <si>
    <t xml:space="preserve">Дата на съставяне: 29.10.2007                </t>
  </si>
  <si>
    <t>Дата на съставяне:29.10.2007</t>
  </si>
  <si>
    <t>Дата на съставяне: 29.10.2007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</si>
</sst>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0" borderId="1" xfId="24" applyNumberFormat="1" applyFont="1" applyBorder="1" applyAlignment="1">
      <alignment horizontal="right" vertical="center" wrapText="1"/>
      <protection/>
    </xf>
    <xf numFmtId="14" fontId="12" fillId="0" borderId="0" xfId="29" applyNumberFormat="1" applyFont="1" applyBorder="1" applyAlignment="1" applyProtection="1">
      <alignment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B46">
      <selection activeCell="J70" sqref="J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860</v>
      </c>
      <c r="F3" s="273" t="s">
        <v>2</v>
      </c>
      <c r="G3" s="226"/>
      <c r="H3" s="594">
        <v>113020833</v>
      </c>
    </row>
    <row r="4" spans="1:8" ht="28.5">
      <c r="A4" s="204" t="s">
        <v>3</v>
      </c>
      <c r="B4" s="582"/>
      <c r="C4" s="582"/>
      <c r="D4" s="583"/>
      <c r="E4" s="575" t="s">
        <v>861</v>
      </c>
      <c r="F4" s="224" t="s">
        <v>4</v>
      </c>
      <c r="G4" s="225"/>
      <c r="H4" s="594" t="s">
        <v>159</v>
      </c>
    </row>
    <row r="5" spans="1:8" ht="15">
      <c r="A5" s="204" t="s">
        <v>5</v>
      </c>
      <c r="B5" s="268"/>
      <c r="C5" s="268"/>
      <c r="D5" s="268"/>
      <c r="E5" s="595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4" t="s">
        <v>16</v>
      </c>
      <c r="B9" s="285"/>
      <c r="C9" s="286"/>
      <c r="D9" s="287"/>
      <c r="E9" s="552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116</v>
      </c>
      <c r="D11" s="205">
        <v>116</v>
      </c>
      <c r="E11" s="293" t="s">
        <v>22</v>
      </c>
      <c r="F11" s="298" t="s">
        <v>23</v>
      </c>
      <c r="G11" s="206">
        <v>1756</v>
      </c>
      <c r="H11" s="206">
        <v>1756</v>
      </c>
    </row>
    <row r="12" spans="1:8" ht="15">
      <c r="A12" s="291" t="s">
        <v>24</v>
      </c>
      <c r="B12" s="297" t="s">
        <v>25</v>
      </c>
      <c r="C12" s="205">
        <v>18469</v>
      </c>
      <c r="D12" s="205">
        <v>18854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5876</v>
      </c>
      <c r="D13" s="205">
        <v>6363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1802</v>
      </c>
      <c r="D14" s="205">
        <v>1887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47</v>
      </c>
      <c r="D15" s="205">
        <v>56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1262</v>
      </c>
      <c r="D17" s="205">
        <v>648</v>
      </c>
      <c r="E17" s="299" t="s">
        <v>46</v>
      </c>
      <c r="F17" s="301" t="s">
        <v>47</v>
      </c>
      <c r="G17" s="208">
        <f>G11+G14+G15+G16</f>
        <v>1756</v>
      </c>
      <c r="H17" s="208">
        <f>H11+H14+H15+H16</f>
        <v>1756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18</v>
      </c>
      <c r="D18" s="205">
        <v>24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27590</v>
      </c>
      <c r="D19" s="209">
        <f>SUM(D11:D18)</f>
        <v>27948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26069</v>
      </c>
      <c r="H21" s="210">
        <f>SUM(H22:H24)</f>
        <v>26009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26009</v>
      </c>
      <c r="H22" s="206">
        <v>26009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1</v>
      </c>
      <c r="D24" s="205">
        <v>2</v>
      </c>
      <c r="E24" s="293" t="s">
        <v>72</v>
      </c>
      <c r="F24" s="298" t="s">
        <v>73</v>
      </c>
      <c r="G24" s="206">
        <v>60</v>
      </c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26069</v>
      </c>
      <c r="H25" s="208">
        <f>H19+H20+H21</f>
        <v>26009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</v>
      </c>
      <c r="D27" s="209">
        <f>SUM(D23:D26)</f>
        <v>2</v>
      </c>
      <c r="E27" s="309" t="s">
        <v>83</v>
      </c>
      <c r="F27" s="298" t="s">
        <v>84</v>
      </c>
      <c r="G27" s="208">
        <f>SUM(G28:G30)</f>
        <v>-9251</v>
      </c>
      <c r="H27" s="208">
        <f>SUM(H28:H30)</f>
        <v>-8752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2128</v>
      </c>
      <c r="H28" s="206">
        <v>3168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-11379</v>
      </c>
      <c r="H29" s="391">
        <v>-11920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730</v>
      </c>
      <c r="H31" s="206">
        <v>601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-8521</v>
      </c>
      <c r="H33" s="208">
        <f>H27+H31+H32</f>
        <v>-8151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7</v>
      </c>
      <c r="D34" s="209">
        <f>SUM(D35:D38)</f>
        <v>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19304</v>
      </c>
      <c r="H36" s="208">
        <f>H25+H17+H33</f>
        <v>19614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7</v>
      </c>
      <c r="D38" s="205">
        <v>7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3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3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>
        <v>4</v>
      </c>
      <c r="D44" s="205">
        <v>4</v>
      </c>
      <c r="E44" s="324" t="s">
        <v>134</v>
      </c>
      <c r="F44" s="298" t="s">
        <v>135</v>
      </c>
      <c r="G44" s="206">
        <v>171</v>
      </c>
      <c r="H44" s="206">
        <v>171</v>
      </c>
    </row>
    <row r="45" spans="1:15" ht="15">
      <c r="A45" s="291" t="s">
        <v>136</v>
      </c>
      <c r="B45" s="305" t="s">
        <v>137</v>
      </c>
      <c r="C45" s="209">
        <f>C34+C39+C44</f>
        <v>11</v>
      </c>
      <c r="D45" s="209">
        <f>D34+D39+D44</f>
        <v>11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10977</v>
      </c>
      <c r="H48" s="206">
        <v>11486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11148</v>
      </c>
      <c r="H49" s="208">
        <f>SUM(H43:H48)</f>
        <v>11657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27602</v>
      </c>
      <c r="D55" s="209">
        <f>D19+D20+D21+D27+D32+D45+D51+D53+D54</f>
        <v>27961</v>
      </c>
      <c r="E55" s="293" t="s">
        <v>172</v>
      </c>
      <c r="F55" s="317" t="s">
        <v>173</v>
      </c>
      <c r="G55" s="208">
        <f>G49+G51+G52+G53+G54</f>
        <v>11148</v>
      </c>
      <c r="H55" s="208">
        <f>H49+H51+H52+H53+H54</f>
        <v>11657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8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6502</v>
      </c>
      <c r="D58" s="205">
        <v>4707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3659</v>
      </c>
      <c r="D59" s="205">
        <v>2060</v>
      </c>
      <c r="E59" s="307" t="s">
        <v>181</v>
      </c>
      <c r="F59" s="298" t="s">
        <v>182</v>
      </c>
      <c r="G59" s="206">
        <v>5280</v>
      </c>
      <c r="H59" s="206">
        <v>1173</v>
      </c>
      <c r="M59" s="211"/>
    </row>
    <row r="60" spans="1:8" ht="15">
      <c r="A60" s="291" t="s">
        <v>183</v>
      </c>
      <c r="B60" s="297" t="s">
        <v>184</v>
      </c>
      <c r="C60" s="205">
        <v>3</v>
      </c>
      <c r="D60" s="205">
        <v>3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8674</v>
      </c>
      <c r="D61" s="205">
        <v>4301</v>
      </c>
      <c r="E61" s="299" t="s">
        <v>189</v>
      </c>
      <c r="F61" s="328" t="s">
        <v>190</v>
      </c>
      <c r="G61" s="208">
        <f>SUM(G62:G68)</f>
        <v>17799</v>
      </c>
      <c r="H61" s="208">
        <f>SUM(H62:H68)</f>
        <v>10898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2722</v>
      </c>
      <c r="H62" s="206">
        <v>41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18838</v>
      </c>
      <c r="D64" s="209">
        <f>SUM(D58:D63)</f>
        <v>11071</v>
      </c>
      <c r="E64" s="293" t="s">
        <v>200</v>
      </c>
      <c r="F64" s="298" t="s">
        <v>201</v>
      </c>
      <c r="G64" s="206">
        <v>13999</v>
      </c>
      <c r="H64" s="206">
        <v>8266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714</v>
      </c>
      <c r="H66" s="206">
        <v>593</v>
      </c>
    </row>
    <row r="67" spans="1:8" ht="15">
      <c r="A67" s="291" t="s">
        <v>207</v>
      </c>
      <c r="B67" s="297" t="s">
        <v>208</v>
      </c>
      <c r="C67" s="205">
        <v>2296</v>
      </c>
      <c r="D67" s="205">
        <v>359</v>
      </c>
      <c r="E67" s="293" t="s">
        <v>209</v>
      </c>
      <c r="F67" s="298" t="s">
        <v>210</v>
      </c>
      <c r="G67" s="206">
        <v>223</v>
      </c>
      <c r="H67" s="206">
        <v>807</v>
      </c>
    </row>
    <row r="68" spans="1:8" ht="15">
      <c r="A68" s="291" t="s">
        <v>211</v>
      </c>
      <c r="B68" s="297" t="s">
        <v>212</v>
      </c>
      <c r="C68" s="205">
        <v>2966</v>
      </c>
      <c r="D68" s="205">
        <v>3463</v>
      </c>
      <c r="E68" s="293" t="s">
        <v>213</v>
      </c>
      <c r="F68" s="298" t="s">
        <v>214</v>
      </c>
      <c r="G68" s="206">
        <v>141</v>
      </c>
      <c r="H68" s="206">
        <v>1191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363</v>
      </c>
      <c r="H69" s="206">
        <v>446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23442</v>
      </c>
      <c r="H71" s="215">
        <f>H59+H60+H61+H69+H70</f>
        <v>12517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443</v>
      </c>
      <c r="D72" s="205">
        <v>276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1473</v>
      </c>
      <c r="D74" s="205">
        <v>651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7178</v>
      </c>
      <c r="D75" s="209">
        <f>SUM(D67:D74)</f>
        <v>4749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23442</v>
      </c>
      <c r="H79" s="216">
        <f>H71+H74+H75+H76</f>
        <v>12517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260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15</v>
      </c>
      <c r="D88" s="205">
        <v>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275</v>
      </c>
      <c r="D91" s="209">
        <f>SUM(D87:D90)</f>
        <v>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1</v>
      </c>
      <c r="D92" s="205">
        <v>1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26292</v>
      </c>
      <c r="D93" s="209">
        <f>D64+D75+D84+D91+D92</f>
        <v>15827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268</v>
      </c>
      <c r="B94" s="344" t="s">
        <v>269</v>
      </c>
      <c r="C94" s="218">
        <f>C93+C55</f>
        <v>53894</v>
      </c>
      <c r="D94" s="218">
        <f>D93+D55</f>
        <v>43788</v>
      </c>
      <c r="E94" s="557" t="s">
        <v>270</v>
      </c>
      <c r="F94" s="345" t="s">
        <v>271</v>
      </c>
      <c r="G94" s="219">
        <f>G36+G39+G55+G79</f>
        <v>53894</v>
      </c>
      <c r="H94" s="219">
        <f>H36+H39+H55+H79</f>
        <v>43788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7"/>
      <c r="B96" s="538"/>
      <c r="C96" s="606" t="s">
        <v>381</v>
      </c>
      <c r="D96" s="606"/>
      <c r="E96" s="606"/>
      <c r="F96" s="224"/>
      <c r="G96" s="225"/>
      <c r="H96" s="226"/>
      <c r="M96" s="211"/>
    </row>
    <row r="97" spans="1:13" ht="15">
      <c r="A97" s="537"/>
      <c r="B97" s="538"/>
      <c r="C97" s="204"/>
      <c r="D97" s="204"/>
      <c r="E97" s="539"/>
      <c r="F97" s="224"/>
      <c r="G97" s="225"/>
      <c r="H97" s="226"/>
      <c r="M97" s="211"/>
    </row>
    <row r="98" spans="1:13" ht="15" customHeight="1">
      <c r="A98" s="537" t="s">
        <v>864</v>
      </c>
      <c r="B98" s="538"/>
      <c r="C98" s="606" t="s">
        <v>781</v>
      </c>
      <c r="D98" s="607"/>
      <c r="E98" s="607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6"/>
      <c r="D100" s="607"/>
      <c r="E100" s="60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3">
    <mergeCell ref="C100:E100"/>
    <mergeCell ref="C98:E98"/>
    <mergeCell ref="C96:E9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" top="0.2" bottom="0.19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5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 "Бесттехника ТМ - Радомир " ПАД</v>
      </c>
      <c r="F2" s="609" t="s">
        <v>2</v>
      </c>
      <c r="G2" s="609"/>
      <c r="H2" s="353">
        <f>'справка №1-БАЛАНС'!H3</f>
        <v>113020833</v>
      </c>
    </row>
    <row r="3" spans="1:8" ht="15">
      <c r="A3" s="6" t="s">
        <v>273</v>
      </c>
      <c r="B3" s="532"/>
      <c r="C3" s="532"/>
      <c r="D3" s="532"/>
      <c r="E3" s="532" t="str">
        <f>'справка №1-БАЛАНС'!E4</f>
        <v>неконсолидиран</v>
      </c>
      <c r="F3" s="568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 към 30.09.2007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4503</v>
      </c>
      <c r="D9" s="79">
        <v>4919</v>
      </c>
      <c r="E9" s="363" t="s">
        <v>283</v>
      </c>
      <c r="F9" s="365" t="s">
        <v>284</v>
      </c>
      <c r="G9" s="87">
        <v>5202</v>
      </c>
      <c r="H9" s="87">
        <v>9513</v>
      </c>
    </row>
    <row r="10" spans="1:8" ht="12">
      <c r="A10" s="363" t="s">
        <v>285</v>
      </c>
      <c r="B10" s="364" t="s">
        <v>286</v>
      </c>
      <c r="C10" s="79">
        <v>2163</v>
      </c>
      <c r="D10" s="79">
        <v>2457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1006</v>
      </c>
      <c r="D11" s="79">
        <v>1269</v>
      </c>
      <c r="E11" s="366" t="s">
        <v>291</v>
      </c>
      <c r="F11" s="365" t="s">
        <v>292</v>
      </c>
      <c r="G11" s="87">
        <v>1</v>
      </c>
      <c r="H11" s="87">
        <v>705</v>
      </c>
    </row>
    <row r="12" spans="1:8" ht="12">
      <c r="A12" s="363" t="s">
        <v>293</v>
      </c>
      <c r="B12" s="364" t="s">
        <v>294</v>
      </c>
      <c r="C12" s="79">
        <v>2397</v>
      </c>
      <c r="D12" s="79">
        <v>2397</v>
      </c>
      <c r="E12" s="366" t="s">
        <v>78</v>
      </c>
      <c r="F12" s="365" t="s">
        <v>295</v>
      </c>
      <c r="G12" s="87">
        <v>812</v>
      </c>
      <c r="H12" s="87">
        <v>683</v>
      </c>
    </row>
    <row r="13" spans="1:18" ht="12">
      <c r="A13" s="363" t="s">
        <v>296</v>
      </c>
      <c r="B13" s="364" t="s">
        <v>297</v>
      </c>
      <c r="C13" s="79">
        <v>557</v>
      </c>
      <c r="D13" s="79">
        <v>529</v>
      </c>
      <c r="E13" s="367" t="s">
        <v>51</v>
      </c>
      <c r="F13" s="368" t="s">
        <v>298</v>
      </c>
      <c r="G13" s="88">
        <f>SUM(G9:G12)</f>
        <v>6015</v>
      </c>
      <c r="H13" s="88">
        <f>SUM(H9:H12)</f>
        <v>10901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140</v>
      </c>
      <c r="D14" s="79">
        <v>32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-5971</v>
      </c>
      <c r="D15" s="80">
        <v>-1806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46</v>
      </c>
      <c r="D16" s="80">
        <v>172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4841</v>
      </c>
      <c r="D19" s="82">
        <f>SUM(D9:D15)+D16</f>
        <v>9969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387</v>
      </c>
      <c r="D22" s="79">
        <v>241</v>
      </c>
      <c r="E22" s="373" t="s">
        <v>324</v>
      </c>
      <c r="F22" s="369" t="s">
        <v>325</v>
      </c>
      <c r="G22" s="87"/>
      <c r="H22" s="87">
        <v>10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1</v>
      </c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10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56</v>
      </c>
      <c r="D25" s="79">
        <v>12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444</v>
      </c>
      <c r="D26" s="82">
        <f>SUM(D22:D25)</f>
        <v>253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5285</v>
      </c>
      <c r="D28" s="83">
        <f>D26+D19</f>
        <v>10222</v>
      </c>
      <c r="E28" s="174" t="s">
        <v>337</v>
      </c>
      <c r="F28" s="370" t="s">
        <v>338</v>
      </c>
      <c r="G28" s="88">
        <f>G13+G15+G24</f>
        <v>6015</v>
      </c>
      <c r="H28" s="88">
        <f>H13+H15+H24</f>
        <v>10911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730</v>
      </c>
      <c r="D30" s="83">
        <f>IF((H28-D28)&gt;0,H28-D28,0)</f>
        <v>689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851</v>
      </c>
      <c r="B31" s="376" t="s">
        <v>343</v>
      </c>
      <c r="C31" s="79"/>
      <c r="D31" s="79"/>
      <c r="E31" s="361" t="s">
        <v>854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5285</v>
      </c>
      <c r="D33" s="82">
        <f>D28+D31+D32</f>
        <v>10222</v>
      </c>
      <c r="E33" s="174" t="s">
        <v>351</v>
      </c>
      <c r="F33" s="370" t="s">
        <v>352</v>
      </c>
      <c r="G33" s="90">
        <f>G32+G31+G28</f>
        <v>6015</v>
      </c>
      <c r="H33" s="90">
        <f>H32+H31+H28</f>
        <v>10911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730</v>
      </c>
      <c r="D34" s="83">
        <f>IF((H33-D33)&gt;0,H33-D33,0)</f>
        <v>689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88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6"/>
      <c r="D37" s="536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>
        <v>0</v>
      </c>
      <c r="D38" s="173">
        <v>88</v>
      </c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69">
        <f>+IF((G33-C33-C35)&gt;0,G33-C33-C35,0)</f>
        <v>730</v>
      </c>
      <c r="D39" s="569">
        <f>+IF((H33-D33-D35)&gt;0,H33-D33-D35,0)</f>
        <v>601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730</v>
      </c>
      <c r="D41" s="85">
        <f>IF(H39=0,IF(D39-D40&gt;0,D39-D40+H40,0),IF(H39-H40&lt;0,H40-H39+D39,0))</f>
        <v>601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6015</v>
      </c>
      <c r="D42" s="86">
        <f>D33+D35+D39</f>
        <v>10911</v>
      </c>
      <c r="E42" s="177" t="s">
        <v>378</v>
      </c>
      <c r="F42" s="178" t="s">
        <v>379</v>
      </c>
      <c r="G42" s="90">
        <f>G39+G33</f>
        <v>6015</v>
      </c>
      <c r="H42" s="90">
        <f>H39+H33</f>
        <v>10911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600"/>
      <c r="C43" s="527"/>
      <c r="D43" s="527"/>
      <c r="E43" s="528"/>
      <c r="F43" s="529"/>
      <c r="G43" s="530"/>
      <c r="H43" s="530"/>
    </row>
    <row r="44" spans="1:15" ht="12">
      <c r="A44" s="388" t="s">
        <v>380</v>
      </c>
      <c r="B44" s="599">
        <v>39384</v>
      </c>
      <c r="C44" s="531"/>
      <c r="D44" s="531" t="s">
        <v>381</v>
      </c>
      <c r="E44" s="531"/>
      <c r="F44" s="531"/>
      <c r="G44" s="531"/>
      <c r="H44" s="53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2"/>
      <c r="D45" s="532" t="s">
        <v>781</v>
      </c>
      <c r="E45" s="532"/>
      <c r="F45" s="532"/>
      <c r="G45" s="532"/>
      <c r="H45" s="532"/>
    </row>
    <row r="46" spans="1:8" ht="12.75" customHeight="1">
      <c r="A46" s="31"/>
      <c r="B46" s="534"/>
      <c r="C46" s="532"/>
      <c r="D46" s="608"/>
      <c r="E46" s="608"/>
      <c r="F46" s="608"/>
      <c r="G46" s="608"/>
      <c r="H46" s="60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28" bottom="0.55" header="0.28" footer="0.511811023622047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16" sqref="C16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2" t="s">
        <v>383</v>
      </c>
      <c r="B4" s="532" t="str">
        <f>'справка №1-БАЛАНС'!E3</f>
        <v> "Бесттехника ТМ - Радомир " ПАД</v>
      </c>
      <c r="C4" s="397" t="s">
        <v>2</v>
      </c>
      <c r="D4" s="353">
        <f>'справка №1-БАЛАНС'!H3</f>
        <v>113020833</v>
      </c>
      <c r="E4" s="401"/>
      <c r="F4" s="401"/>
      <c r="G4" s="182"/>
      <c r="H4" s="182"/>
      <c r="I4" s="182"/>
      <c r="J4" s="182"/>
    </row>
    <row r="5" spans="1:10" ht="15">
      <c r="A5" s="532" t="s">
        <v>273</v>
      </c>
      <c r="B5" s="532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2" t="str">
        <f>'справка №1-БАЛАНС'!E5</f>
        <v> към 30.09.2007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14105</v>
      </c>
      <c r="D10" s="92">
        <v>13545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-10463</v>
      </c>
      <c r="D11" s="92">
        <v>-9668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-4208</v>
      </c>
      <c r="D13" s="92">
        <v>-3674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-1185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-20</v>
      </c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-1859</v>
      </c>
      <c r="D19" s="92">
        <v>-59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-3631</v>
      </c>
      <c r="D20" s="93">
        <f>SUM(D10:D19)</f>
        <v>144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</v>
      </c>
      <c r="D22" s="92">
        <v>-7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-2</v>
      </c>
      <c r="D32" s="93">
        <f>SUM(D22:D31)</f>
        <v>-7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4107</v>
      </c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-205</v>
      </c>
      <c r="D39" s="92">
        <v>-136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>
        <v>-6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3902</v>
      </c>
      <c r="D42" s="93">
        <f>SUM(D34:D41)</f>
        <v>-142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269</v>
      </c>
      <c r="D43" s="93">
        <f>D42+D32+D20</f>
        <v>-5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</v>
      </c>
      <c r="D44" s="184">
        <v>11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275</v>
      </c>
      <c r="D45" s="93">
        <f>D44+D43</f>
        <v>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2" t="s">
        <v>862</v>
      </c>
      <c r="B49" s="543"/>
      <c r="C49" s="541"/>
      <c r="D49" s="544"/>
      <c r="E49" s="423"/>
      <c r="F49" s="182"/>
      <c r="G49" s="185"/>
      <c r="H49" s="186"/>
    </row>
    <row r="50" spans="1:8" ht="12">
      <c r="A50" s="545"/>
      <c r="B50" s="543" t="s">
        <v>381</v>
      </c>
      <c r="C50" s="610"/>
      <c r="D50" s="610"/>
      <c r="G50" s="186"/>
      <c r="H50" s="186"/>
    </row>
    <row r="51" spans="1:8" ht="12">
      <c r="A51" s="545"/>
      <c r="B51" s="545"/>
      <c r="C51" s="541"/>
      <c r="D51" s="541"/>
      <c r="G51" s="186"/>
      <c r="H51" s="186"/>
    </row>
    <row r="52" spans="1:8" ht="12">
      <c r="A52" s="545"/>
      <c r="B52" s="543" t="s">
        <v>781</v>
      </c>
      <c r="C52" s="610"/>
      <c r="D52" s="610"/>
      <c r="G52" s="186"/>
      <c r="H52" s="186"/>
    </row>
    <row r="53" spans="1:8" ht="12">
      <c r="A53" s="545"/>
      <c r="B53" s="545"/>
      <c r="C53" s="541"/>
      <c r="D53" s="541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0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3" t="str">
        <f>'справка №1-БАЛАНС'!E3</f>
        <v> "Бесттехника ТМ - Радомир " ПАД</v>
      </c>
      <c r="D3" s="614"/>
      <c r="E3" s="614"/>
      <c r="F3" s="614"/>
      <c r="G3" s="614"/>
      <c r="H3" s="573"/>
      <c r="I3" s="573"/>
      <c r="J3" s="2"/>
      <c r="K3" s="572" t="s">
        <v>2</v>
      </c>
      <c r="L3" s="572"/>
      <c r="M3" s="591">
        <f>'справка №1-БАЛАНС'!H3</f>
        <v>113020833</v>
      </c>
      <c r="N3" s="3"/>
    </row>
    <row r="4" spans="1:15" s="5" customFormat="1" ht="13.5" customHeight="1">
      <c r="A4" s="6" t="s">
        <v>460</v>
      </c>
      <c r="B4" s="573"/>
      <c r="C4" s="613" t="str">
        <f>'справка №1-БАЛАНС'!E4</f>
        <v>неконсолидиран</v>
      </c>
      <c r="D4" s="613"/>
      <c r="E4" s="615"/>
      <c r="F4" s="613"/>
      <c r="G4" s="613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3" t="str">
        <f>'справка №1-БАЛАНС'!E5</f>
        <v> към 30.09.2007 г.</v>
      </c>
      <c r="D5" s="614"/>
      <c r="E5" s="614"/>
      <c r="F5" s="614"/>
      <c r="G5" s="614"/>
      <c r="H5" s="573"/>
      <c r="I5" s="573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1756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26009</v>
      </c>
      <c r="G11" s="96">
        <f>'справка №1-БАЛАНС'!H23</f>
        <v>0</v>
      </c>
      <c r="H11" s="98"/>
      <c r="I11" s="96">
        <f>'справка №1-БАЛАНС'!H28+'справка №1-БАЛАНС'!H31</f>
        <v>3769</v>
      </c>
      <c r="J11" s="96">
        <f>'справка №1-БАЛАНС'!H29+'справка №1-БАЛАНС'!H32</f>
        <v>-11920</v>
      </c>
      <c r="K11" s="98"/>
      <c r="L11" s="424">
        <f>SUM(C11:K11)</f>
        <v>19614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-1040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-1040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>
        <v>-1040</v>
      </c>
      <c r="J14" s="98"/>
      <c r="K14" s="98"/>
      <c r="L14" s="424">
        <f t="shared" si="1"/>
        <v>-1040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1756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26009</v>
      </c>
      <c r="G15" s="99">
        <f t="shared" si="2"/>
        <v>0</v>
      </c>
      <c r="H15" s="99">
        <f t="shared" si="2"/>
        <v>0</v>
      </c>
      <c r="I15" s="99">
        <f t="shared" si="2"/>
        <v>2729</v>
      </c>
      <c r="J15" s="99">
        <f t="shared" si="2"/>
        <v>-11920</v>
      </c>
      <c r="K15" s="99">
        <f t="shared" si="2"/>
        <v>0</v>
      </c>
      <c r="L15" s="424">
        <f t="shared" si="1"/>
        <v>18574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730</v>
      </c>
      <c r="J16" s="425">
        <f>+'справка №1-БАЛАНС'!G32</f>
        <v>0</v>
      </c>
      <c r="K16" s="98"/>
      <c r="L16" s="424">
        <f t="shared" si="1"/>
        <v>730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60</v>
      </c>
      <c r="I17" s="100">
        <f t="shared" si="3"/>
        <v>-60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>
        <v>60</v>
      </c>
      <c r="I19" s="98">
        <v>-60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>
        <v>-541</v>
      </c>
      <c r="J20" s="98">
        <v>541</v>
      </c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1756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26009</v>
      </c>
      <c r="G29" s="97">
        <f t="shared" si="6"/>
        <v>0</v>
      </c>
      <c r="H29" s="97">
        <f t="shared" si="6"/>
        <v>60</v>
      </c>
      <c r="I29" s="97">
        <f t="shared" si="6"/>
        <v>2858</v>
      </c>
      <c r="J29" s="97">
        <f t="shared" si="6"/>
        <v>-11379</v>
      </c>
      <c r="K29" s="97">
        <f t="shared" si="6"/>
        <v>0</v>
      </c>
      <c r="L29" s="424">
        <f t="shared" si="1"/>
        <v>19304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1756</v>
      </c>
      <c r="D32" s="97">
        <f t="shared" si="7"/>
        <v>0</v>
      </c>
      <c r="E32" s="97">
        <f t="shared" si="7"/>
        <v>0</v>
      </c>
      <c r="F32" s="97">
        <f t="shared" si="7"/>
        <v>26009</v>
      </c>
      <c r="G32" s="97">
        <f t="shared" si="7"/>
        <v>0</v>
      </c>
      <c r="H32" s="97">
        <f t="shared" si="7"/>
        <v>60</v>
      </c>
      <c r="I32" s="97">
        <f t="shared" si="7"/>
        <v>2858</v>
      </c>
      <c r="J32" s="97">
        <f t="shared" si="7"/>
        <v>-11379</v>
      </c>
      <c r="K32" s="97">
        <f t="shared" si="7"/>
        <v>0</v>
      </c>
      <c r="L32" s="424">
        <f t="shared" si="1"/>
        <v>19304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865</v>
      </c>
      <c r="B35" s="37"/>
      <c r="C35" s="24"/>
      <c r="D35" s="612" t="s">
        <v>521</v>
      </c>
      <c r="E35" s="612"/>
      <c r="F35" s="612"/>
      <c r="G35" s="612"/>
      <c r="H35" s="612"/>
      <c r="I35" s="612"/>
      <c r="J35" s="24" t="s">
        <v>856</v>
      </c>
      <c r="K35" s="24"/>
      <c r="L35" s="612"/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M23" sqref="M2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383</v>
      </c>
      <c r="B2" s="617"/>
      <c r="C2" s="584"/>
      <c r="D2" s="584"/>
      <c r="E2" s="613" t="str">
        <f>'справка №1-БАЛАНС'!E3</f>
        <v> "Бесттехника ТМ - Радомир " ПАД</v>
      </c>
      <c r="F2" s="618"/>
      <c r="G2" s="618"/>
      <c r="H2" s="584"/>
      <c r="I2" s="441"/>
      <c r="J2" s="441"/>
      <c r="K2" s="441"/>
      <c r="L2" s="441"/>
      <c r="M2" s="620" t="s">
        <v>2</v>
      </c>
      <c r="N2" s="621"/>
      <c r="O2" s="621"/>
      <c r="P2" s="622">
        <f>'справка №1-БАЛАНС'!H3</f>
        <v>113020833</v>
      </c>
      <c r="Q2" s="622"/>
      <c r="R2" s="353"/>
    </row>
    <row r="3" spans="1:18" ht="15">
      <c r="A3" s="616" t="s">
        <v>5</v>
      </c>
      <c r="B3" s="617"/>
      <c r="C3" s="585"/>
      <c r="D3" s="585"/>
      <c r="E3" s="613" t="str">
        <f>'справка №1-БАЛАНС'!E5</f>
        <v> към 30.09.2007 г.</v>
      </c>
      <c r="F3" s="619"/>
      <c r="G3" s="619"/>
      <c r="H3" s="443"/>
      <c r="I3" s="443"/>
      <c r="J3" s="443"/>
      <c r="K3" s="443"/>
      <c r="L3" s="443"/>
      <c r="M3" s="623" t="s">
        <v>4</v>
      </c>
      <c r="N3" s="623"/>
      <c r="O3" s="576"/>
      <c r="P3" s="624" t="str">
        <f>'справка №1-БАЛАНС'!H4</f>
        <v> </v>
      </c>
      <c r="Q3" s="624"/>
      <c r="R3" s="354"/>
    </row>
    <row r="4" spans="1:18" ht="12.75">
      <c r="A4" s="436" t="s">
        <v>523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9" t="s">
        <v>463</v>
      </c>
      <c r="B5" s="630"/>
      <c r="C5" s="633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5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5" t="s">
        <v>529</v>
      </c>
      <c r="R5" s="625" t="s">
        <v>530</v>
      </c>
    </row>
    <row r="6" spans="1:18" s="44" customFormat="1" ht="48">
      <c r="A6" s="631"/>
      <c r="B6" s="632"/>
      <c r="C6" s="634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6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6"/>
      <c r="R6" s="626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116</v>
      </c>
      <c r="E9" s="243"/>
      <c r="F9" s="243"/>
      <c r="G9" s="113">
        <f>D9+E9-F9</f>
        <v>116</v>
      </c>
      <c r="H9" s="103"/>
      <c r="I9" s="103"/>
      <c r="J9" s="113">
        <f>G9+H9-I9</f>
        <v>116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116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25507</v>
      </c>
      <c r="E10" s="243"/>
      <c r="F10" s="243"/>
      <c r="G10" s="113">
        <f aca="true" t="shared" si="2" ref="G10:G39">D10+E10-F10</f>
        <v>25507</v>
      </c>
      <c r="H10" s="103"/>
      <c r="I10" s="103"/>
      <c r="J10" s="113">
        <f aca="true" t="shared" si="3" ref="J10:J39">G10+H10-I10</f>
        <v>25507</v>
      </c>
      <c r="K10" s="103">
        <v>6654</v>
      </c>
      <c r="L10" s="103">
        <v>384</v>
      </c>
      <c r="M10" s="103"/>
      <c r="N10" s="113">
        <f aca="true" t="shared" si="4" ref="N10:N39">K10+L10-M10</f>
        <v>7038</v>
      </c>
      <c r="O10" s="103"/>
      <c r="P10" s="103"/>
      <c r="Q10" s="113">
        <f t="shared" si="0"/>
        <v>7038</v>
      </c>
      <c r="R10" s="113">
        <f t="shared" si="1"/>
        <v>18469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13835</v>
      </c>
      <c r="E11" s="243">
        <v>34</v>
      </c>
      <c r="F11" s="243">
        <v>20</v>
      </c>
      <c r="G11" s="113">
        <f t="shared" si="2"/>
        <v>13849</v>
      </c>
      <c r="H11" s="103"/>
      <c r="I11" s="103"/>
      <c r="J11" s="113">
        <f t="shared" si="3"/>
        <v>13849</v>
      </c>
      <c r="K11" s="103">
        <v>7472</v>
      </c>
      <c r="L11" s="103">
        <v>521</v>
      </c>
      <c r="M11" s="103">
        <v>20</v>
      </c>
      <c r="N11" s="113">
        <f t="shared" si="4"/>
        <v>7973</v>
      </c>
      <c r="O11" s="103"/>
      <c r="P11" s="103"/>
      <c r="Q11" s="113">
        <f t="shared" si="0"/>
        <v>7973</v>
      </c>
      <c r="R11" s="113">
        <f t="shared" si="1"/>
        <v>5876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3000</v>
      </c>
      <c r="E12" s="243"/>
      <c r="F12" s="243"/>
      <c r="G12" s="113">
        <f t="shared" si="2"/>
        <v>3000</v>
      </c>
      <c r="H12" s="103"/>
      <c r="I12" s="103"/>
      <c r="J12" s="113">
        <f t="shared" si="3"/>
        <v>3000</v>
      </c>
      <c r="K12" s="103">
        <v>1113</v>
      </c>
      <c r="L12" s="103">
        <v>85</v>
      </c>
      <c r="M12" s="103"/>
      <c r="N12" s="113">
        <f t="shared" si="4"/>
        <v>1198</v>
      </c>
      <c r="O12" s="103"/>
      <c r="P12" s="103"/>
      <c r="Q12" s="113">
        <f t="shared" si="0"/>
        <v>1198</v>
      </c>
      <c r="R12" s="113">
        <f t="shared" si="1"/>
        <v>1802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225</v>
      </c>
      <c r="E13" s="243"/>
      <c r="F13" s="243"/>
      <c r="G13" s="113">
        <f t="shared" si="2"/>
        <v>225</v>
      </c>
      <c r="H13" s="103"/>
      <c r="I13" s="103"/>
      <c r="J13" s="113">
        <f t="shared" si="3"/>
        <v>225</v>
      </c>
      <c r="K13" s="103">
        <v>169</v>
      </c>
      <c r="L13" s="103">
        <v>9</v>
      </c>
      <c r="M13" s="103"/>
      <c r="N13" s="113">
        <f t="shared" si="4"/>
        <v>178</v>
      </c>
      <c r="O13" s="103"/>
      <c r="P13" s="103"/>
      <c r="Q13" s="113">
        <f t="shared" si="0"/>
        <v>178</v>
      </c>
      <c r="R13" s="113">
        <f t="shared" si="1"/>
        <v>47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857</v>
      </c>
      <c r="B15" s="466" t="s">
        <v>858</v>
      </c>
      <c r="C15" s="563" t="s">
        <v>859</v>
      </c>
      <c r="D15" s="564">
        <v>648</v>
      </c>
      <c r="E15" s="564">
        <v>614</v>
      </c>
      <c r="F15" s="564"/>
      <c r="G15" s="113">
        <f t="shared" si="2"/>
        <v>1262</v>
      </c>
      <c r="H15" s="565"/>
      <c r="I15" s="565"/>
      <c r="J15" s="113">
        <f t="shared" si="3"/>
        <v>1262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1262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561</v>
      </c>
      <c r="B16" s="247" t="s">
        <v>562</v>
      </c>
      <c r="C16" s="459" t="s">
        <v>563</v>
      </c>
      <c r="D16" s="243">
        <v>135</v>
      </c>
      <c r="E16" s="243"/>
      <c r="F16" s="243"/>
      <c r="G16" s="113">
        <f t="shared" si="2"/>
        <v>135</v>
      </c>
      <c r="H16" s="103"/>
      <c r="I16" s="103"/>
      <c r="J16" s="113">
        <f t="shared" si="3"/>
        <v>135</v>
      </c>
      <c r="K16" s="103">
        <v>111</v>
      </c>
      <c r="L16" s="103">
        <v>6</v>
      </c>
      <c r="M16" s="103"/>
      <c r="N16" s="113">
        <f t="shared" si="4"/>
        <v>117</v>
      </c>
      <c r="O16" s="103"/>
      <c r="P16" s="103"/>
      <c r="Q16" s="113">
        <f aca="true" t="shared" si="5" ref="Q16:Q25">N16+O16-P16</f>
        <v>117</v>
      </c>
      <c r="R16" s="113">
        <f aca="true" t="shared" si="6" ref="R16:R25">J16-Q16</f>
        <v>18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43466</v>
      </c>
      <c r="E17" s="248">
        <f>SUM(E9:E16)</f>
        <v>648</v>
      </c>
      <c r="F17" s="248">
        <f>SUM(F9:F16)</f>
        <v>20</v>
      </c>
      <c r="G17" s="113">
        <f t="shared" si="2"/>
        <v>44094</v>
      </c>
      <c r="H17" s="114">
        <f>SUM(H9:H16)</f>
        <v>0</v>
      </c>
      <c r="I17" s="114">
        <f>SUM(I9:I16)</f>
        <v>0</v>
      </c>
      <c r="J17" s="113">
        <f t="shared" si="3"/>
        <v>44094</v>
      </c>
      <c r="K17" s="114">
        <f>SUM(K9:K16)</f>
        <v>15519</v>
      </c>
      <c r="L17" s="114">
        <f>SUM(L9:L16)</f>
        <v>1005</v>
      </c>
      <c r="M17" s="114">
        <f>SUM(M9:M16)</f>
        <v>20</v>
      </c>
      <c r="N17" s="113">
        <f t="shared" si="4"/>
        <v>16504</v>
      </c>
      <c r="O17" s="114">
        <f>SUM(O9:O16)</f>
        <v>0</v>
      </c>
      <c r="P17" s="114">
        <f>SUM(P9:P16)</f>
        <v>0</v>
      </c>
      <c r="Q17" s="113">
        <f t="shared" si="5"/>
        <v>16504</v>
      </c>
      <c r="R17" s="113">
        <f t="shared" si="6"/>
        <v>27590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8</v>
      </c>
      <c r="E22" s="243">
        <v>0</v>
      </c>
      <c r="F22" s="243"/>
      <c r="G22" s="113">
        <f t="shared" si="2"/>
        <v>8</v>
      </c>
      <c r="H22" s="103"/>
      <c r="I22" s="103"/>
      <c r="J22" s="113">
        <f t="shared" si="3"/>
        <v>8</v>
      </c>
      <c r="K22" s="103">
        <v>6</v>
      </c>
      <c r="L22" s="103">
        <v>1</v>
      </c>
      <c r="M22" s="103"/>
      <c r="N22" s="113">
        <f t="shared" si="4"/>
        <v>7</v>
      </c>
      <c r="O22" s="103"/>
      <c r="P22" s="103"/>
      <c r="Q22" s="113">
        <f t="shared" si="5"/>
        <v>7</v>
      </c>
      <c r="R22" s="113">
        <f t="shared" si="6"/>
        <v>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8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8</v>
      </c>
      <c r="H25" s="104">
        <f t="shared" si="7"/>
        <v>0</v>
      </c>
      <c r="I25" s="104">
        <f t="shared" si="7"/>
        <v>0</v>
      </c>
      <c r="J25" s="105">
        <f t="shared" si="3"/>
        <v>8</v>
      </c>
      <c r="K25" s="104">
        <f t="shared" si="7"/>
        <v>6</v>
      </c>
      <c r="L25" s="104">
        <f t="shared" si="7"/>
        <v>1</v>
      </c>
      <c r="M25" s="104">
        <f t="shared" si="7"/>
        <v>0</v>
      </c>
      <c r="N25" s="105">
        <f t="shared" si="4"/>
        <v>7</v>
      </c>
      <c r="O25" s="104">
        <f t="shared" si="7"/>
        <v>0</v>
      </c>
      <c r="P25" s="104">
        <f t="shared" si="7"/>
        <v>0</v>
      </c>
      <c r="Q25" s="105">
        <f t="shared" si="5"/>
        <v>7</v>
      </c>
      <c r="R25" s="105">
        <f t="shared" si="6"/>
        <v>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852</v>
      </c>
      <c r="C27" s="472" t="s">
        <v>585</v>
      </c>
      <c r="D27" s="246">
        <f>SUM(D28:D31)</f>
        <v>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7</v>
      </c>
      <c r="H27" s="109">
        <f t="shared" si="8"/>
        <v>0</v>
      </c>
      <c r="I27" s="109">
        <f t="shared" si="8"/>
        <v>0</v>
      </c>
      <c r="J27" s="110">
        <f t="shared" si="3"/>
        <v>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7</v>
      </c>
      <c r="E31" s="243"/>
      <c r="F31" s="243"/>
      <c r="G31" s="113">
        <f t="shared" si="2"/>
        <v>7</v>
      </c>
      <c r="H31" s="111"/>
      <c r="I31" s="111"/>
      <c r="J31" s="113">
        <f t="shared" si="3"/>
        <v>7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>
        <v>4</v>
      </c>
      <c r="E37" s="243"/>
      <c r="F37" s="243"/>
      <c r="G37" s="113">
        <f t="shared" si="2"/>
        <v>4</v>
      </c>
      <c r="H37" s="111"/>
      <c r="I37" s="111"/>
      <c r="J37" s="113">
        <f t="shared" si="3"/>
        <v>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853</v>
      </c>
      <c r="C38" s="461" t="s">
        <v>601</v>
      </c>
      <c r="D38" s="248">
        <f>D27+D32+D37</f>
        <v>11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11</v>
      </c>
      <c r="H38" s="114">
        <f t="shared" si="12"/>
        <v>0</v>
      </c>
      <c r="I38" s="114">
        <f t="shared" si="12"/>
        <v>0</v>
      </c>
      <c r="J38" s="113">
        <f t="shared" si="3"/>
        <v>11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6">
        <f>D17+D18+D19+D25+D38+D39</f>
        <v>43485</v>
      </c>
      <c r="E40" s="546">
        <f>E17+E18+E19+E25+E38+E39</f>
        <v>648</v>
      </c>
      <c r="F40" s="546">
        <f aca="true" t="shared" si="13" ref="F40:R40">F17+F18+F19+F25+F38+F39</f>
        <v>20</v>
      </c>
      <c r="G40" s="546">
        <f t="shared" si="13"/>
        <v>44113</v>
      </c>
      <c r="H40" s="546">
        <f t="shared" si="13"/>
        <v>0</v>
      </c>
      <c r="I40" s="546">
        <f t="shared" si="13"/>
        <v>0</v>
      </c>
      <c r="J40" s="546">
        <f t="shared" si="13"/>
        <v>44113</v>
      </c>
      <c r="K40" s="546">
        <f t="shared" si="13"/>
        <v>15525</v>
      </c>
      <c r="L40" s="546">
        <f t="shared" si="13"/>
        <v>1006</v>
      </c>
      <c r="M40" s="546">
        <f t="shared" si="13"/>
        <v>20</v>
      </c>
      <c r="N40" s="546">
        <f t="shared" si="13"/>
        <v>16511</v>
      </c>
      <c r="O40" s="546">
        <f t="shared" si="13"/>
        <v>0</v>
      </c>
      <c r="P40" s="546">
        <f t="shared" si="13"/>
        <v>0</v>
      </c>
      <c r="Q40" s="546">
        <f t="shared" si="13"/>
        <v>16511</v>
      </c>
      <c r="R40" s="546">
        <f t="shared" si="13"/>
        <v>27602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866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35"/>
      <c r="L44" s="635"/>
      <c r="M44" s="635"/>
      <c r="N44" s="635"/>
      <c r="O44" s="621" t="s">
        <v>781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9" right="0.35433070866141736" top="0.37" bottom="0.5118110236220472" header="0.17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7">
      <selection activeCell="A114" sqref="A11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3" t="s">
        <v>609</v>
      </c>
      <c r="B1" s="603"/>
      <c r="C1" s="603"/>
      <c r="D1" s="603"/>
      <c r="E1" s="603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4" t="str">
        <f>"Име на отчитащото се предприятие:"&amp;"           "&amp;'справка №1-БАЛАНС'!E3</f>
        <v>Име на отчитащото се предприятие:            "Бесттехника ТМ - Радомир " ПАД</v>
      </c>
      <c r="B3" s="604"/>
      <c r="C3" s="353" t="s">
        <v>2</v>
      </c>
      <c r="E3" s="353">
        <f>'справка №1-БАЛАНС'!H3</f>
        <v>113020833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5" t="str">
        <f>"Отчетен период:"&amp;"           "&amp;'справка №1-БАЛАНС'!E5</f>
        <v>Отчетен период:            към 30.09.2007 г.</v>
      </c>
      <c r="B4" s="605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2296</v>
      </c>
      <c r="D24" s="165">
        <f>SUM(D25:D27)</f>
        <v>2296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>
        <v>2296</v>
      </c>
      <c r="D26" s="153">
        <v>2296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2966</v>
      </c>
      <c r="D28" s="153">
        <v>2966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443</v>
      </c>
      <c r="D33" s="150">
        <f>SUM(D34:D37)</f>
        <v>443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443</v>
      </c>
      <c r="D37" s="153">
        <v>443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1473</v>
      </c>
      <c r="D38" s="150">
        <f>SUM(D39:D42)</f>
        <v>1473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1473</v>
      </c>
      <c r="D42" s="153">
        <v>1473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7178</v>
      </c>
      <c r="D43" s="149">
        <f>D24+D28+D29+D31+D30+D32+D33+D38</f>
        <v>7178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7178</v>
      </c>
      <c r="D44" s="148">
        <f>D43+D21+D19+D9</f>
        <v>7178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171</v>
      </c>
      <c r="D56" s="148">
        <f>D57+D59</f>
        <v>0</v>
      </c>
      <c r="E56" s="165">
        <f t="shared" si="1"/>
        <v>171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171</v>
      </c>
      <c r="D57" s="153"/>
      <c r="E57" s="165">
        <f t="shared" si="1"/>
        <v>171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10977</v>
      </c>
      <c r="D64" s="153"/>
      <c r="E64" s="165">
        <f t="shared" si="1"/>
        <v>10977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11148</v>
      </c>
      <c r="D66" s="148">
        <f>D52+D56+D61+D62+D63+D64</f>
        <v>0</v>
      </c>
      <c r="E66" s="165">
        <f t="shared" si="1"/>
        <v>11148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2722</v>
      </c>
      <c r="D71" s="150">
        <f>SUM(D72:D74)</f>
        <v>2722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>
        <v>2722</v>
      </c>
      <c r="D72" s="153">
        <v>2722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5280</v>
      </c>
      <c r="D75" s="148">
        <f>D76+D78</f>
        <v>5280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>
        <v>5280</v>
      </c>
      <c r="D76" s="153">
        <v>5280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15077</v>
      </c>
      <c r="D85" s="149">
        <f>SUM(D86:D90)+D94</f>
        <v>15077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13999</v>
      </c>
      <c r="D87" s="153">
        <v>13999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714</v>
      </c>
      <c r="D89" s="153">
        <v>714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141</v>
      </c>
      <c r="D90" s="148">
        <f>SUM(D91:D93)</f>
        <v>141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141</v>
      </c>
      <c r="D93" s="153">
        <v>141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223</v>
      </c>
      <c r="D94" s="153">
        <v>223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363</v>
      </c>
      <c r="D95" s="153">
        <v>363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23442</v>
      </c>
      <c r="D96" s="149">
        <f>D85+D80+D75+D71+D95</f>
        <v>23442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34590</v>
      </c>
      <c r="D97" s="149">
        <f>D96+D68+D66</f>
        <v>23442</v>
      </c>
      <c r="E97" s="149">
        <f>E96+E68+E66</f>
        <v>11148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2" t="s">
        <v>780</v>
      </c>
      <c r="B107" s="602"/>
      <c r="C107" s="602"/>
      <c r="D107" s="602"/>
      <c r="E107" s="602"/>
      <c r="F107" s="60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1" t="s">
        <v>867</v>
      </c>
      <c r="B109" s="601"/>
      <c r="C109" s="601" t="s">
        <v>381</v>
      </c>
      <c r="D109" s="601"/>
      <c r="E109" s="601"/>
      <c r="F109" s="60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781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" top="0.11811023622047245" bottom="0" header="0.15748031496062992" footer="0.1968503937007874"/>
  <pageSetup horizontalDpi="300" verticalDpi="300" orientation="portrait" paperSize="9" scale="5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37" sqref="D37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7"/>
      <c r="C4" s="613" t="str">
        <f>'справка №1-БАЛАНС'!E3</f>
        <v> "Бесттехника ТМ - Радомир " ПАД</v>
      </c>
      <c r="D4" s="619"/>
      <c r="E4" s="619"/>
      <c r="F4" s="577"/>
      <c r="G4" s="579" t="s">
        <v>2</v>
      </c>
      <c r="H4" s="579"/>
      <c r="I4" s="588">
        <f>'справка №1-БАЛАНС'!H3</f>
        <v>113020833</v>
      </c>
    </row>
    <row r="5" spans="1:9" ht="15">
      <c r="A5" s="522" t="s">
        <v>5</v>
      </c>
      <c r="B5" s="578"/>
      <c r="C5" s="613" t="str">
        <f>'справка №1-БАЛАНС'!E5</f>
        <v> към 30.09.2007 г.</v>
      </c>
      <c r="D5" s="639"/>
      <c r="E5" s="639"/>
      <c r="F5" s="578"/>
      <c r="G5" s="354" t="s">
        <v>4</v>
      </c>
      <c r="H5" s="580"/>
      <c r="I5" s="587" t="str">
        <f>'справка №1-БАЛАНС'!H4</f>
        <v> </v>
      </c>
    </row>
    <row r="6" spans="1:9" ht="12">
      <c r="A6" s="442"/>
      <c r="B6" s="523"/>
      <c r="C6" s="443"/>
      <c r="D6" s="443"/>
      <c r="E6" s="532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v>4225</v>
      </c>
      <c r="D16" s="141"/>
      <c r="E16" s="141"/>
      <c r="F16" s="141">
        <v>4</v>
      </c>
      <c r="G16" s="141"/>
      <c r="H16" s="141"/>
      <c r="I16" s="540">
        <f t="shared" si="0"/>
        <v>4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4225</v>
      </c>
      <c r="D17" s="127">
        <f t="shared" si="1"/>
        <v>0</v>
      </c>
      <c r="E17" s="127">
        <f t="shared" si="1"/>
        <v>0</v>
      </c>
      <c r="F17" s="127">
        <f t="shared" si="1"/>
        <v>4</v>
      </c>
      <c r="G17" s="127">
        <f t="shared" si="1"/>
        <v>0</v>
      </c>
      <c r="H17" s="127">
        <f t="shared" si="1"/>
        <v>0</v>
      </c>
      <c r="I17" s="540">
        <f t="shared" si="0"/>
        <v>4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8"/>
      <c r="C30" s="638"/>
      <c r="D30" s="567" t="s">
        <v>819</v>
      </c>
      <c r="E30" s="637"/>
      <c r="F30" s="637"/>
      <c r="G30" s="637"/>
      <c r="H30" s="519" t="s">
        <v>781</v>
      </c>
      <c r="I30" s="637"/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1" right="0.45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6" sqref="A15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3" t="str">
        <f>'справка №1-БАЛАНС'!E3</f>
        <v> "Бесттехника ТМ - Радомир " ПАД</v>
      </c>
      <c r="C5" s="618"/>
      <c r="D5" s="586"/>
      <c r="E5" s="353" t="s">
        <v>2</v>
      </c>
      <c r="F5" s="589">
        <f>'справка №1-БАЛАНС'!H3</f>
        <v>113020833</v>
      </c>
    </row>
    <row r="6" spans="1:13" ht="15" customHeight="1">
      <c r="A6" s="54" t="s">
        <v>822</v>
      </c>
      <c r="B6" s="613" t="str">
        <f>'справка №1-БАЛАНС'!E5</f>
        <v> към 30.09.2007 г.</v>
      </c>
      <c r="C6" s="639"/>
      <c r="D6" s="55"/>
      <c r="E6" s="354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1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66" t="s">
        <v>830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831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549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552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5"/>
      <c r="D28" s="535"/>
      <c r="E28" s="535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5"/>
      <c r="D45" s="535"/>
      <c r="E45" s="535"/>
      <c r="F45" s="550"/>
    </row>
    <row r="46" spans="1:6" ht="12.75">
      <c r="A46" s="66" t="s">
        <v>543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546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549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552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600</v>
      </c>
      <c r="B61" s="69" t="s">
        <v>836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5"/>
      <c r="D62" s="535"/>
      <c r="E62" s="535"/>
      <c r="F62" s="550"/>
    </row>
    <row r="63" spans="1:6" ht="12.75">
      <c r="A63" s="66" t="s">
        <v>543</v>
      </c>
      <c r="B63" s="70"/>
      <c r="C63" s="549">
        <v>7</v>
      </c>
      <c r="D63" s="597">
        <v>5.42</v>
      </c>
      <c r="E63" s="549"/>
      <c r="F63" s="551">
        <f>C63-E63</f>
        <v>7</v>
      </c>
    </row>
    <row r="64" spans="1:6" ht="12.75">
      <c r="A64" s="66" t="s">
        <v>546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549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552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838</v>
      </c>
      <c r="B78" s="69" t="s">
        <v>839</v>
      </c>
      <c r="C78" s="535">
        <f>SUM(C63:C77)</f>
        <v>7</v>
      </c>
      <c r="D78" s="598">
        <v>5.42</v>
      </c>
      <c r="E78" s="535">
        <f>SUM(E63:E77)</f>
        <v>0</v>
      </c>
      <c r="F78" s="550">
        <f>SUM(F63:F77)</f>
        <v>7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15.75" customHeight="1">
      <c r="A79" s="71" t="s">
        <v>840</v>
      </c>
      <c r="B79" s="69" t="s">
        <v>841</v>
      </c>
      <c r="C79" s="535">
        <f>C78+C61+C44+C27</f>
        <v>7</v>
      </c>
      <c r="D79" s="598">
        <v>5.42</v>
      </c>
      <c r="E79" s="535">
        <f>E78+E61+E44+E27</f>
        <v>0</v>
      </c>
      <c r="F79" s="550">
        <f>F78+F61+F44+F27</f>
        <v>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5"/>
      <c r="D80" s="535"/>
      <c r="E80" s="535"/>
      <c r="F80" s="550"/>
    </row>
    <row r="81" spans="1:6" ht="14.25" customHeight="1">
      <c r="A81" s="66" t="s">
        <v>829</v>
      </c>
      <c r="B81" s="70"/>
      <c r="C81" s="535"/>
      <c r="D81" s="535"/>
      <c r="E81" s="535"/>
      <c r="F81" s="550"/>
    </row>
    <row r="82" spans="1:6" ht="12.75">
      <c r="A82" s="66" t="s">
        <v>830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831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549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552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564</v>
      </c>
      <c r="B97" s="69" t="s">
        <v>843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5"/>
      <c r="D98" s="535"/>
      <c r="E98" s="535"/>
      <c r="F98" s="550"/>
    </row>
    <row r="99" spans="1:6" ht="12.75">
      <c r="A99" s="66" t="s">
        <v>543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546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549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552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581</v>
      </c>
      <c r="B114" s="69" t="s">
        <v>844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5"/>
      <c r="D115" s="535"/>
      <c r="E115" s="535"/>
      <c r="F115" s="550"/>
    </row>
    <row r="116" spans="1:6" ht="12.75">
      <c r="A116" s="66" t="s">
        <v>543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546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549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552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600</v>
      </c>
      <c r="B131" s="69" t="s">
        <v>845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5"/>
      <c r="D132" s="535"/>
      <c r="E132" s="535"/>
      <c r="F132" s="550"/>
    </row>
    <row r="133" spans="1:6" ht="12.75">
      <c r="A133" s="66" t="s">
        <v>543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546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549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552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838</v>
      </c>
      <c r="B148" s="69" t="s">
        <v>846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868</v>
      </c>
      <c r="B151" s="560"/>
      <c r="C151" s="640" t="s">
        <v>849</v>
      </c>
      <c r="D151" s="640"/>
      <c r="E151" s="640"/>
      <c r="F151" s="64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0" t="s">
        <v>855</v>
      </c>
      <c r="D153" s="640"/>
      <c r="E153" s="640"/>
      <c r="F153" s="640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2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sstefanov</cp:lastModifiedBy>
  <cp:lastPrinted>2007-04-23T10:49:05Z</cp:lastPrinted>
  <dcterms:created xsi:type="dcterms:W3CDTF">2000-06-29T12:02:40Z</dcterms:created>
  <dcterms:modified xsi:type="dcterms:W3CDTF">2007-10-30T16:55:42Z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1811543346</vt:i4>
  </property>
  <property fmtid="{D5CDD505-2E9C-101B-9397-08002B2CF9AE}" pid="3" name="_EmailSubject">
    <vt:lpwstr/>
  </property>
  <property fmtid="{D5CDD505-2E9C-101B-9397-08002B2CF9AE}" pid="4" name="_AuthorEmail">
    <vt:lpwstr>gugomanova_tm@besttechnica.bg</vt:lpwstr>
  </property>
  <property fmtid="{D5CDD505-2E9C-101B-9397-08002B2CF9AE}" pid="5" name="_AuthorEmailDisplayName">
    <vt:lpwstr>Petia Gugomanova</vt:lpwstr>
  </property>
  <property fmtid="{D5CDD505-2E9C-101B-9397-08002B2CF9AE}" pid="6" name="_PreviousAdHocReviewCycleID">
    <vt:i4>726983382</vt:i4>
  </property>
  <property fmtid="{D5CDD505-2E9C-101B-9397-08002B2CF9AE}" pid="7" name="_ReviewingToolsShownOnce">
    <vt:lpwstr/>
  </property>
</Properties>
</file>